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7B9645F3-7684-4068-B8F4-90A23E483B3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T5-2021 (TM)" sheetId="9" state="hidden" r:id="rId1"/>
    <sheet name="T4,26" sheetId="71" r:id="rId2"/>
    <sheet name="T3-2022 (TM)" sheetId="20" state="hidden" r:id="rId3"/>
  </sheets>
  <externalReferences>
    <externalReference r:id="rId4"/>
    <externalReference r:id="rId5"/>
    <externalReference r:id="rId6"/>
  </externalReferences>
  <definedNames>
    <definedName name="_xlnm.Print_Area" localSheetId="1">'T4,26'!$A$1:$BV$29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9" i="71" l="1"/>
  <c r="AB29" i="71"/>
  <c r="AC29" i="71"/>
  <c r="AD29" i="71"/>
  <c r="AG29" i="71"/>
  <c r="AK29" i="71"/>
  <c r="AL29" i="71"/>
  <c r="AN29" i="71"/>
  <c r="AO29" i="71"/>
  <c r="AP29" i="71"/>
  <c r="AQ29" i="71"/>
  <c r="AS29" i="71"/>
  <c r="AV29" i="71"/>
  <c r="AW29" i="71"/>
  <c r="AZ29" i="71"/>
  <c r="BA29" i="71"/>
  <c r="BB29" i="71"/>
  <c r="BC29" i="71"/>
  <c r="BD29" i="71"/>
  <c r="BE29" i="71"/>
  <c r="BF29" i="71"/>
  <c r="BG29" i="71"/>
  <c r="BH29" i="71"/>
  <c r="BI29" i="71"/>
  <c r="BJ29" i="71"/>
  <c r="BK29" i="71"/>
  <c r="BL29" i="71"/>
  <c r="BM29" i="71"/>
  <c r="BN29" i="71"/>
  <c r="BP29" i="71"/>
  <c r="BQ29" i="71"/>
  <c r="BS29" i="71"/>
  <c r="BT29" i="71"/>
  <c r="F29" i="71"/>
  <c r="H29" i="71"/>
  <c r="I29" i="71"/>
  <c r="J29" i="71"/>
  <c r="K29" i="71"/>
  <c r="L29" i="71"/>
  <c r="M29" i="71"/>
  <c r="N29" i="71"/>
  <c r="O29" i="71"/>
  <c r="P29" i="71"/>
  <c r="Q29" i="71"/>
  <c r="R29" i="71"/>
  <c r="S29" i="71"/>
  <c r="T29" i="71"/>
  <c r="U29" i="71"/>
  <c r="V29" i="71"/>
  <c r="X29" i="71"/>
  <c r="Y29" i="71"/>
  <c r="Z29" i="71"/>
  <c r="E29" i="71"/>
  <c r="BU28" i="71"/>
  <c r="BU27" i="71"/>
  <c r="BU26" i="71"/>
  <c r="BU25" i="71"/>
  <c r="BU24" i="71"/>
  <c r="BU23" i="71"/>
  <c r="BU22" i="71"/>
  <c r="BU21" i="71"/>
  <c r="BU20" i="71"/>
  <c r="BU19" i="71"/>
  <c r="BU18" i="71"/>
  <c r="BU17" i="71"/>
  <c r="BU16" i="71"/>
  <c r="BU15" i="71"/>
  <c r="BU14" i="71"/>
  <c r="BU13" i="71"/>
  <c r="BU12" i="71"/>
  <c r="BU11" i="71"/>
  <c r="BU10" i="71"/>
  <c r="AJ28" i="71"/>
  <c r="AJ29" i="71" s="1"/>
  <c r="AT27" i="71"/>
  <c r="AR27" i="71"/>
  <c r="AI27" i="71"/>
  <c r="AH27" i="71"/>
  <c r="AH29" i="71" s="1"/>
  <c r="AE27" i="71"/>
  <c r="AT26" i="71"/>
  <c r="AI26" i="71"/>
  <c r="AE26" i="71"/>
  <c r="AD26" i="71"/>
  <c r="W26" i="71"/>
  <c r="W29" i="71" s="1"/>
  <c r="AT25" i="71"/>
  <c r="AR25" i="71"/>
  <c r="AI25" i="71"/>
  <c r="AE25" i="71"/>
  <c r="AD25" i="71"/>
  <c r="AT24" i="71"/>
  <c r="AR24" i="71"/>
  <c r="AI24" i="71"/>
  <c r="AF24" i="71"/>
  <c r="AF29" i="71" s="1"/>
  <c r="AE24" i="71"/>
  <c r="AD24" i="71"/>
  <c r="AT23" i="71"/>
  <c r="AR23" i="71"/>
  <c r="AI23" i="71"/>
  <c r="AE23" i="71"/>
  <c r="AD23" i="71"/>
  <c r="AX23" i="71" s="1"/>
  <c r="AY23" i="71" s="1"/>
  <c r="BO23" i="71" s="1"/>
  <c r="BR23" i="71" s="1"/>
  <c r="BV23" i="71" s="1"/>
  <c r="AT22" i="71"/>
  <c r="AR22" i="71"/>
  <c r="AI22" i="71"/>
  <c r="AE22" i="71"/>
  <c r="AD22" i="71"/>
  <c r="AT21" i="71"/>
  <c r="AR21" i="71"/>
  <c r="AI21" i="71"/>
  <c r="AE21" i="71"/>
  <c r="AD21" i="71"/>
  <c r="AT20" i="71"/>
  <c r="AR20" i="71"/>
  <c r="AI20" i="71"/>
  <c r="AE20" i="71"/>
  <c r="AD20" i="71"/>
  <c r="AT19" i="71"/>
  <c r="AR19" i="71"/>
  <c r="AI19" i="71"/>
  <c r="AE19" i="71"/>
  <c r="AD19" i="71"/>
  <c r="AT18" i="71"/>
  <c r="AR18" i="71"/>
  <c r="AI18" i="71"/>
  <c r="AE18" i="71"/>
  <c r="AD18" i="71"/>
  <c r="AT17" i="71"/>
  <c r="AR17" i="71"/>
  <c r="AI17" i="71"/>
  <c r="AE17" i="71"/>
  <c r="AD17" i="71"/>
  <c r="AT16" i="71"/>
  <c r="AR16" i="71"/>
  <c r="AI16" i="71"/>
  <c r="AE16" i="71"/>
  <c r="AD16" i="71"/>
  <c r="AT15" i="71"/>
  <c r="AR15" i="71"/>
  <c r="AI15" i="71"/>
  <c r="AE15" i="71"/>
  <c r="AD15" i="71"/>
  <c r="AT14" i="71"/>
  <c r="AR14" i="71"/>
  <c r="AI14" i="71"/>
  <c r="AE14" i="71"/>
  <c r="AD14" i="71"/>
  <c r="AT13" i="71"/>
  <c r="AR13" i="71"/>
  <c r="AI13" i="71"/>
  <c r="AE13" i="71"/>
  <c r="AD13" i="71"/>
  <c r="AT12" i="71"/>
  <c r="AR12" i="71"/>
  <c r="AI12" i="71"/>
  <c r="AE12" i="71"/>
  <c r="AD12" i="71"/>
  <c r="AT11" i="71"/>
  <c r="AR11" i="71"/>
  <c r="AI11" i="71"/>
  <c r="AI29" i="71" s="1"/>
  <c r="AE11" i="71"/>
  <c r="AD11" i="71"/>
  <c r="AT10" i="71"/>
  <c r="AT29" i="71" s="1"/>
  <c r="AR10" i="71"/>
  <c r="AM10" i="71"/>
  <c r="AM29" i="71" s="1"/>
  <c r="AE10" i="71"/>
  <c r="AE29" i="71" s="1"/>
  <c r="AD10" i="71"/>
  <c r="G10" i="71"/>
  <c r="G29" i="71" s="1"/>
  <c r="AX27" i="71" l="1"/>
  <c r="AY27" i="71" s="1"/>
  <c r="BO27" i="71" s="1"/>
  <c r="BR27" i="71" s="1"/>
  <c r="BU29" i="71"/>
  <c r="BV27" i="71"/>
  <c r="AX25" i="71"/>
  <c r="AY25" i="71" s="1"/>
  <c r="BO25" i="71" s="1"/>
  <c r="BR25" i="71" s="1"/>
  <c r="BV25" i="71" s="1"/>
  <c r="AX15" i="71"/>
  <c r="AY15" i="71" s="1"/>
  <c r="BO15" i="71" s="1"/>
  <c r="BR15" i="71" s="1"/>
  <c r="BV15" i="71" s="1"/>
  <c r="AX20" i="71"/>
  <c r="AY20" i="71" s="1"/>
  <c r="BO20" i="71" s="1"/>
  <c r="BR20" i="71" s="1"/>
  <c r="BV20" i="71" s="1"/>
  <c r="AX19" i="71"/>
  <c r="AY19" i="71" s="1"/>
  <c r="BO19" i="71" s="1"/>
  <c r="BR19" i="71" s="1"/>
  <c r="BV19" i="71" s="1"/>
  <c r="AX17" i="71"/>
  <c r="AY17" i="71" s="1"/>
  <c r="BO17" i="71" s="1"/>
  <c r="BR17" i="71" s="1"/>
  <c r="BV17" i="71" s="1"/>
  <c r="AX18" i="71"/>
  <c r="AY18" i="71" s="1"/>
  <c r="BO18" i="71" s="1"/>
  <c r="BR18" i="71" s="1"/>
  <c r="BV18" i="71" s="1"/>
  <c r="AX13" i="71"/>
  <c r="AY13" i="71" s="1"/>
  <c r="BO13" i="71" s="1"/>
  <c r="BR13" i="71" s="1"/>
  <c r="BV13" i="71" s="1"/>
  <c r="AX16" i="71"/>
  <c r="AY16" i="71" s="1"/>
  <c r="BO16" i="71" s="1"/>
  <c r="BR16" i="71" s="1"/>
  <c r="BV16" i="71" s="1"/>
  <c r="AX24" i="71"/>
  <c r="AY24" i="71" s="1"/>
  <c r="BO24" i="71" s="1"/>
  <c r="BR24" i="71" s="1"/>
  <c r="BV24" i="71" s="1"/>
  <c r="AX21" i="71"/>
  <c r="AY21" i="71" s="1"/>
  <c r="BO21" i="71" s="1"/>
  <c r="BR21" i="71" s="1"/>
  <c r="BV21" i="71" s="1"/>
  <c r="AX11" i="71"/>
  <c r="AY11" i="71" s="1"/>
  <c r="BO11" i="71" s="1"/>
  <c r="BR11" i="71" s="1"/>
  <c r="BV11" i="71" s="1"/>
  <c r="AX14" i="71"/>
  <c r="AY14" i="71" s="1"/>
  <c r="BO14" i="71" s="1"/>
  <c r="BR14" i="71" s="1"/>
  <c r="BV14" i="71" s="1"/>
  <c r="AX22" i="71"/>
  <c r="AY22" i="71" s="1"/>
  <c r="BO22" i="71" s="1"/>
  <c r="BR22" i="71" s="1"/>
  <c r="BV22" i="71" s="1"/>
  <c r="AX12" i="71"/>
  <c r="AY12" i="71" s="1"/>
  <c r="BO12" i="71" s="1"/>
  <c r="BR12" i="71" s="1"/>
  <c r="BV12" i="71" s="1"/>
  <c r="AX28" i="71"/>
  <c r="AY28" i="71" s="1"/>
  <c r="BO28" i="71" s="1"/>
  <c r="BR28" i="71" s="1"/>
  <c r="BV28" i="71" s="1"/>
  <c r="AR26" i="71"/>
  <c r="AR29" i="71" s="1"/>
  <c r="AU10" i="71"/>
  <c r="AU29" i="71" l="1"/>
  <c r="AX10" i="71"/>
  <c r="AX26" i="71"/>
  <c r="AY26" i="71" s="1"/>
  <c r="BO26" i="71" s="1"/>
  <c r="BR26" i="71" s="1"/>
  <c r="BV26" i="71" s="1"/>
  <c r="AX29" i="71" l="1"/>
  <c r="AY10" i="71"/>
  <c r="AY29" i="71" s="1"/>
  <c r="BO10" i="71" l="1"/>
  <c r="BO29" i="71" s="1"/>
  <c r="BR10" i="71" l="1"/>
  <c r="BR29" i="71" s="1"/>
  <c r="BV10" i="71" l="1"/>
  <c r="BV29" i="71" s="1"/>
  <c r="BV29" i="20" l="1"/>
  <c r="BU29" i="20"/>
  <c r="BS29" i="20"/>
  <c r="BR29" i="20"/>
  <c r="BQ29" i="20"/>
  <c r="BP29" i="20"/>
  <c r="BO29" i="20"/>
  <c r="BN29" i="20"/>
  <c r="BL29" i="20"/>
  <c r="BK29" i="20"/>
  <c r="BJ29" i="20"/>
  <c r="BI29" i="20"/>
  <c r="BH29" i="20"/>
  <c r="BG29" i="20"/>
  <c r="BF29" i="20"/>
  <c r="BE29" i="20"/>
  <c r="BD29" i="20"/>
  <c r="BC29" i="20"/>
  <c r="BB29" i="20"/>
  <c r="BA29" i="20"/>
  <c r="AU29" i="20"/>
  <c r="AT29" i="20"/>
  <c r="AO29" i="20"/>
  <c r="AN29" i="20"/>
  <c r="AM29" i="20"/>
  <c r="AK29" i="20"/>
  <c r="AJ29" i="20"/>
  <c r="AI29" i="20"/>
  <c r="AH29" i="20"/>
  <c r="AG29" i="20"/>
  <c r="AF29" i="20"/>
  <c r="AE29" i="20"/>
  <c r="AD29" i="20"/>
  <c r="AC29" i="20"/>
  <c r="AB29" i="20"/>
  <c r="AA29" i="20"/>
  <c r="Z29" i="20"/>
  <c r="V29" i="20"/>
  <c r="S29" i="20"/>
  <c r="R29" i="20"/>
  <c r="Q29" i="20"/>
  <c r="G29" i="20"/>
  <c r="BV28" i="20"/>
  <c r="BU28" i="20"/>
  <c r="BS28" i="20"/>
  <c r="BR28" i="20"/>
  <c r="BQ28" i="20"/>
  <c r="BP28" i="20"/>
  <c r="BO28" i="20"/>
  <c r="BN28" i="20"/>
  <c r="BL28" i="20"/>
  <c r="BK28" i="20"/>
  <c r="BJ28" i="20"/>
  <c r="BI28" i="20"/>
  <c r="BH28" i="20"/>
  <c r="BG28" i="20"/>
  <c r="BF28" i="20"/>
  <c r="BE28" i="20"/>
  <c r="BD28" i="20"/>
  <c r="BC28" i="20"/>
  <c r="BB28" i="20"/>
  <c r="BA28" i="20"/>
  <c r="AU28" i="20"/>
  <c r="AT28" i="20"/>
  <c r="AN28" i="20"/>
  <c r="AJ28" i="20"/>
  <c r="AI28" i="20"/>
  <c r="AD28" i="20"/>
  <c r="AC28" i="20"/>
  <c r="AB28" i="20"/>
  <c r="AA28" i="20"/>
  <c r="Z28" i="20"/>
  <c r="F28" i="20"/>
  <c r="E28" i="20"/>
  <c r="BW27" i="20"/>
  <c r="AZ27" i="20"/>
  <c r="AY27" i="20"/>
  <c r="AX27" i="20"/>
  <c r="AR27" i="20"/>
  <c r="AQ27" i="20"/>
  <c r="AP27" i="20"/>
  <c r="AL27" i="20"/>
  <c r="Y27" i="20"/>
  <c r="X27" i="20"/>
  <c r="W27" i="20"/>
  <c r="V27" i="20"/>
  <c r="U27" i="20"/>
  <c r="T27" i="20"/>
  <c r="S27" i="20"/>
  <c r="P27" i="20"/>
  <c r="O27" i="20"/>
  <c r="N27" i="20"/>
  <c r="M27" i="20"/>
  <c r="L27" i="20"/>
  <c r="K27" i="20"/>
  <c r="J27" i="20"/>
  <c r="I27" i="20"/>
  <c r="H27" i="20"/>
  <c r="AS27" i="20" s="1"/>
  <c r="G27" i="20"/>
  <c r="BW26" i="20"/>
  <c r="AZ26" i="20"/>
  <c r="AY26" i="20"/>
  <c r="AX26" i="20"/>
  <c r="AR26" i="20"/>
  <c r="AQ26" i="20"/>
  <c r="AP26" i="20"/>
  <c r="AL26" i="20"/>
  <c r="Y26" i="20"/>
  <c r="X26" i="20"/>
  <c r="W26" i="20"/>
  <c r="V26" i="20"/>
  <c r="U26" i="20"/>
  <c r="T26" i="20"/>
  <c r="S26" i="20"/>
  <c r="P26" i="20"/>
  <c r="O26" i="20"/>
  <c r="N26" i="20"/>
  <c r="M26" i="20"/>
  <c r="L26" i="20"/>
  <c r="K26" i="20"/>
  <c r="J26" i="20"/>
  <c r="I26" i="20"/>
  <c r="H26" i="20"/>
  <c r="AS26" i="20" s="1"/>
  <c r="G26" i="20"/>
  <c r="BW25" i="20"/>
  <c r="AZ25" i="20"/>
  <c r="AY25" i="20"/>
  <c r="AX25" i="20"/>
  <c r="AR25" i="20"/>
  <c r="AQ25" i="20"/>
  <c r="AP25" i="20"/>
  <c r="AL25" i="20"/>
  <c r="Y25" i="20"/>
  <c r="X25" i="20"/>
  <c r="W25" i="20"/>
  <c r="U25" i="20"/>
  <c r="T25" i="20"/>
  <c r="S25" i="20"/>
  <c r="P25" i="20"/>
  <c r="O25" i="20"/>
  <c r="N25" i="20"/>
  <c r="M25" i="20"/>
  <c r="L25" i="20"/>
  <c r="K25" i="20"/>
  <c r="J25" i="20"/>
  <c r="I25" i="20"/>
  <c r="H25" i="20"/>
  <c r="AS25" i="20" s="1"/>
  <c r="G25" i="20"/>
  <c r="BW24" i="20"/>
  <c r="AZ24" i="20"/>
  <c r="AY24" i="20"/>
  <c r="AX24" i="20"/>
  <c r="AR24" i="20"/>
  <c r="AQ24" i="20"/>
  <c r="AP24" i="20"/>
  <c r="AL24" i="20"/>
  <c r="Y24" i="20"/>
  <c r="X24" i="20"/>
  <c r="W24" i="20"/>
  <c r="U24" i="20"/>
  <c r="T24" i="20"/>
  <c r="S24" i="20"/>
  <c r="P24" i="20"/>
  <c r="O24" i="20"/>
  <c r="N24" i="20"/>
  <c r="M24" i="20"/>
  <c r="L24" i="20"/>
  <c r="K24" i="20"/>
  <c r="J24" i="20"/>
  <c r="I24" i="20"/>
  <c r="H24" i="20"/>
  <c r="AS24" i="20" s="1"/>
  <c r="G24" i="20"/>
  <c r="BW23" i="20"/>
  <c r="BW29" i="20" s="1"/>
  <c r="AZ23" i="20"/>
  <c r="AZ29" i="20" s="1"/>
  <c r="AY23" i="20"/>
  <c r="AY29" i="20" s="1"/>
  <c r="AX23" i="20"/>
  <c r="AX29" i="20" s="1"/>
  <c r="AR23" i="20"/>
  <c r="AR29" i="20" s="1"/>
  <c r="AQ23" i="20"/>
  <c r="AQ29" i="20" s="1"/>
  <c r="AP23" i="20"/>
  <c r="AP29" i="20" s="1"/>
  <c r="AL23" i="20"/>
  <c r="AL29" i="20" s="1"/>
  <c r="Y23" i="20"/>
  <c r="Y29" i="20" s="1"/>
  <c r="X23" i="20"/>
  <c r="X29" i="20" s="1"/>
  <c r="W23" i="20"/>
  <c r="W29" i="20" s="1"/>
  <c r="U23" i="20"/>
  <c r="U29" i="20" s="1"/>
  <c r="T23" i="20"/>
  <c r="T29" i="20" s="1"/>
  <c r="P23" i="20"/>
  <c r="P29" i="20" s="1"/>
  <c r="O23" i="20"/>
  <c r="O29" i="20" s="1"/>
  <c r="N23" i="20"/>
  <c r="N29" i="20" s="1"/>
  <c r="M23" i="20"/>
  <c r="M29" i="20" s="1"/>
  <c r="L23" i="20"/>
  <c r="L29" i="20" s="1"/>
  <c r="K23" i="20"/>
  <c r="K29" i="20" s="1"/>
  <c r="J23" i="20"/>
  <c r="J29" i="20" s="1"/>
  <c r="I23" i="20"/>
  <c r="I29" i="20" s="1"/>
  <c r="H23" i="20"/>
  <c r="AS23" i="20" s="1"/>
  <c r="AS29" i="20" s="1"/>
  <c r="G23" i="20"/>
  <c r="BW22" i="20"/>
  <c r="AZ22" i="20"/>
  <c r="AY22" i="20"/>
  <c r="AX22" i="20"/>
  <c r="AR22" i="20"/>
  <c r="AQ22" i="20"/>
  <c r="AP22" i="20"/>
  <c r="AL22" i="20"/>
  <c r="Y22" i="20"/>
  <c r="X22" i="20"/>
  <c r="W22" i="20"/>
  <c r="U22" i="20"/>
  <c r="T22" i="20"/>
  <c r="S22" i="20"/>
  <c r="P22" i="20"/>
  <c r="O22" i="20"/>
  <c r="N22" i="20"/>
  <c r="M22" i="20"/>
  <c r="L22" i="20"/>
  <c r="K22" i="20"/>
  <c r="J22" i="20"/>
  <c r="I22" i="20"/>
  <c r="H22" i="20"/>
  <c r="AS22" i="20" s="1"/>
  <c r="G22" i="20"/>
  <c r="BW21" i="20"/>
  <c r="AZ21" i="20"/>
  <c r="AY21" i="20"/>
  <c r="AX21" i="20"/>
  <c r="AR21" i="20"/>
  <c r="AQ21" i="20"/>
  <c r="AP21" i="20"/>
  <c r="AL21" i="20"/>
  <c r="Y21" i="20"/>
  <c r="X21" i="20"/>
  <c r="W21" i="20"/>
  <c r="U21" i="20"/>
  <c r="T21" i="20"/>
  <c r="S21" i="20"/>
  <c r="P21" i="20"/>
  <c r="O21" i="20"/>
  <c r="N21" i="20"/>
  <c r="M21" i="20"/>
  <c r="L21" i="20"/>
  <c r="K21" i="20"/>
  <c r="J21" i="20"/>
  <c r="I21" i="20"/>
  <c r="H21" i="20"/>
  <c r="AS21" i="20" s="1"/>
  <c r="G21" i="20"/>
  <c r="BW20" i="20"/>
  <c r="AZ20" i="20"/>
  <c r="AY20" i="20"/>
  <c r="AX20" i="20"/>
  <c r="AR20" i="20"/>
  <c r="AQ20" i="20"/>
  <c r="AP20" i="20"/>
  <c r="AL20" i="20"/>
  <c r="Y20" i="20"/>
  <c r="X20" i="20"/>
  <c r="W20" i="20"/>
  <c r="U20" i="20"/>
  <c r="T20" i="20"/>
  <c r="S20" i="20"/>
  <c r="P20" i="20"/>
  <c r="O20" i="20"/>
  <c r="N20" i="20"/>
  <c r="M20" i="20"/>
  <c r="L20" i="20"/>
  <c r="K20" i="20"/>
  <c r="J20" i="20"/>
  <c r="I20" i="20"/>
  <c r="H20" i="20"/>
  <c r="AS20" i="20" s="1"/>
  <c r="G20" i="20"/>
  <c r="BW19" i="20"/>
  <c r="AZ19" i="20"/>
  <c r="AY19" i="20"/>
  <c r="AX19" i="20"/>
  <c r="AR19" i="20"/>
  <c r="AQ19" i="20"/>
  <c r="AP19" i="20"/>
  <c r="AL19" i="20"/>
  <c r="Y19" i="20"/>
  <c r="X19" i="20"/>
  <c r="W19" i="20"/>
  <c r="U19" i="20"/>
  <c r="T19" i="20"/>
  <c r="S19" i="20"/>
  <c r="P19" i="20"/>
  <c r="O19" i="20"/>
  <c r="N19" i="20"/>
  <c r="M19" i="20"/>
  <c r="L19" i="20"/>
  <c r="K19" i="20"/>
  <c r="J19" i="20"/>
  <c r="I19" i="20"/>
  <c r="H19" i="20"/>
  <c r="AS19" i="20" s="1"/>
  <c r="G19" i="20"/>
  <c r="BW18" i="20"/>
  <c r="AZ18" i="20"/>
  <c r="AY18" i="20"/>
  <c r="AX18" i="20"/>
  <c r="AR18" i="20"/>
  <c r="AQ18" i="20"/>
  <c r="AP18" i="20"/>
  <c r="AL18" i="20"/>
  <c r="Y18" i="20"/>
  <c r="X18" i="20"/>
  <c r="W18" i="20"/>
  <c r="U18" i="20"/>
  <c r="T18" i="20"/>
  <c r="S18" i="20"/>
  <c r="P18" i="20"/>
  <c r="O18" i="20"/>
  <c r="N18" i="20"/>
  <c r="M18" i="20"/>
  <c r="L18" i="20"/>
  <c r="K18" i="20"/>
  <c r="J18" i="20"/>
  <c r="I18" i="20"/>
  <c r="H18" i="20"/>
  <c r="AS18" i="20" s="1"/>
  <c r="G18" i="20"/>
  <c r="BW17" i="20"/>
  <c r="AZ17" i="20"/>
  <c r="AY17" i="20"/>
  <c r="AX17" i="20"/>
  <c r="AR17" i="20"/>
  <c r="AQ17" i="20"/>
  <c r="AP17" i="20"/>
  <c r="AL17" i="20"/>
  <c r="Y17" i="20"/>
  <c r="X17" i="20"/>
  <c r="W17" i="20"/>
  <c r="V17" i="20"/>
  <c r="U17" i="20"/>
  <c r="T17" i="20"/>
  <c r="S17" i="20"/>
  <c r="P17" i="20"/>
  <c r="O17" i="20"/>
  <c r="N17" i="20"/>
  <c r="M17" i="20"/>
  <c r="L17" i="20"/>
  <c r="K17" i="20"/>
  <c r="J17" i="20"/>
  <c r="I17" i="20"/>
  <c r="H17" i="20"/>
  <c r="AS17" i="20" s="1"/>
  <c r="G17" i="20"/>
  <c r="BW16" i="20"/>
  <c r="AZ16" i="20"/>
  <c r="AY16" i="20"/>
  <c r="AX16" i="20"/>
  <c r="AR16" i="20"/>
  <c r="AQ16" i="20"/>
  <c r="AP16" i="20"/>
  <c r="AL16" i="20"/>
  <c r="Y16" i="20"/>
  <c r="X16" i="20"/>
  <c r="W16" i="20"/>
  <c r="V16" i="20"/>
  <c r="U16" i="20"/>
  <c r="T16" i="20"/>
  <c r="S16" i="20"/>
  <c r="P16" i="20"/>
  <c r="O16" i="20"/>
  <c r="N16" i="20"/>
  <c r="M16" i="20"/>
  <c r="L16" i="20"/>
  <c r="K16" i="20"/>
  <c r="J16" i="20"/>
  <c r="I16" i="20"/>
  <c r="H16" i="20"/>
  <c r="AS16" i="20" s="1"/>
  <c r="G16" i="20"/>
  <c r="BW15" i="20"/>
  <c r="AZ15" i="20"/>
  <c r="AY15" i="20"/>
  <c r="AX15" i="20"/>
  <c r="AR15" i="20"/>
  <c r="AQ15" i="20"/>
  <c r="AP15" i="20"/>
  <c r="AO15" i="20"/>
  <c r="AL15" i="20"/>
  <c r="AK15" i="20"/>
  <c r="Y15" i="20"/>
  <c r="X15" i="20"/>
  <c r="W15" i="20"/>
  <c r="V15" i="20"/>
  <c r="U15" i="20"/>
  <c r="T15" i="20"/>
  <c r="S15" i="20"/>
  <c r="P15" i="20"/>
  <c r="O15" i="20"/>
  <c r="N15" i="20"/>
  <c r="M15" i="20"/>
  <c r="L15" i="20"/>
  <c r="K15" i="20"/>
  <c r="J15" i="20"/>
  <c r="I15" i="20"/>
  <c r="H15" i="20"/>
  <c r="AS15" i="20" s="1"/>
  <c r="G15" i="20"/>
  <c r="BW14" i="20"/>
  <c r="AZ14" i="20"/>
  <c r="AY14" i="20"/>
  <c r="AX14" i="20"/>
  <c r="AR14" i="20"/>
  <c r="AQ14" i="20"/>
  <c r="AP14" i="20"/>
  <c r="AO14" i="20"/>
  <c r="AL14" i="20"/>
  <c r="AK14" i="20"/>
  <c r="Y14" i="20"/>
  <c r="X14" i="20"/>
  <c r="W14" i="20"/>
  <c r="U14" i="20"/>
  <c r="T14" i="20"/>
  <c r="S14" i="20"/>
  <c r="P14" i="20"/>
  <c r="O14" i="20"/>
  <c r="N14" i="20"/>
  <c r="M14" i="20"/>
  <c r="L14" i="20"/>
  <c r="K14" i="20"/>
  <c r="J14" i="20"/>
  <c r="I14" i="20"/>
  <c r="H14" i="20"/>
  <c r="AS14" i="20" s="1"/>
  <c r="G14" i="20"/>
  <c r="BW13" i="20"/>
  <c r="AR13" i="20"/>
  <c r="AQ13" i="20"/>
  <c r="AP13" i="20"/>
  <c r="AL13" i="20"/>
  <c r="Y13" i="20"/>
  <c r="X13" i="20"/>
  <c r="W13" i="20"/>
  <c r="U13" i="20"/>
  <c r="T13" i="20"/>
  <c r="S13" i="20"/>
  <c r="P13" i="20"/>
  <c r="O13" i="20"/>
  <c r="N13" i="20"/>
  <c r="M13" i="20"/>
  <c r="L13" i="20"/>
  <c r="K13" i="20"/>
  <c r="AH13" i="20" s="1"/>
  <c r="AH28" i="20" s="1"/>
  <c r="J13" i="20"/>
  <c r="AG13" i="20" s="1"/>
  <c r="AG28" i="20" s="1"/>
  <c r="I13" i="20"/>
  <c r="AE13" i="20" s="1"/>
  <c r="H13" i="20"/>
  <c r="G13" i="20"/>
  <c r="BW12" i="20"/>
  <c r="AZ12" i="20"/>
  <c r="AY12" i="20"/>
  <c r="AX12" i="20"/>
  <c r="AR12" i="20"/>
  <c r="AQ12" i="20"/>
  <c r="AP12" i="20"/>
  <c r="AM12" i="20"/>
  <c r="AM28" i="20" s="1"/>
  <c r="AL12" i="20"/>
  <c r="Y12" i="20"/>
  <c r="X12" i="20"/>
  <c r="W12" i="20"/>
  <c r="U12" i="20"/>
  <c r="T12" i="20"/>
  <c r="R12" i="20"/>
  <c r="R28" i="20" s="1"/>
  <c r="Q12" i="20"/>
  <c r="Q28" i="20" s="1"/>
  <c r="P12" i="20"/>
  <c r="O12" i="20"/>
  <c r="N12" i="20"/>
  <c r="M12" i="20"/>
  <c r="L12" i="20"/>
  <c r="K12" i="20"/>
  <c r="J12" i="20"/>
  <c r="I12" i="20"/>
  <c r="H12" i="20"/>
  <c r="AS12" i="20" s="1"/>
  <c r="G12" i="20"/>
  <c r="BW11" i="20"/>
  <c r="AZ11" i="20"/>
  <c r="AY11" i="20"/>
  <c r="AX11" i="20"/>
  <c r="BW10" i="20"/>
  <c r="AZ10" i="20"/>
  <c r="AY10" i="20"/>
  <c r="AX10" i="20"/>
  <c r="BM10" i="20" s="1"/>
  <c r="BT10" i="20" s="1"/>
  <c r="BQ28" i="9"/>
  <c r="BP28" i="9"/>
  <c r="BN28" i="9"/>
  <c r="BM28" i="9"/>
  <c r="BL28" i="9"/>
  <c r="BK28" i="9"/>
  <c r="BJ28" i="9"/>
  <c r="BI28" i="9"/>
  <c r="BG28" i="9"/>
  <c r="BF28" i="9"/>
  <c r="BE28" i="9"/>
  <c r="BD28" i="9"/>
  <c r="BC28" i="9"/>
  <c r="BB28" i="9"/>
  <c r="BA28" i="9"/>
  <c r="AZ28" i="9"/>
  <c r="AY28" i="9"/>
  <c r="AX28" i="9"/>
  <c r="AW28" i="9"/>
  <c r="AV28" i="9"/>
  <c r="AP28" i="9"/>
  <c r="AO28" i="9"/>
  <c r="AN28" i="9"/>
  <c r="AK28" i="9"/>
  <c r="AJ28" i="9"/>
  <c r="AI28" i="9"/>
  <c r="AH28" i="9"/>
  <c r="AG28" i="9"/>
  <c r="AF28" i="9"/>
  <c r="AE28" i="9"/>
  <c r="AD28" i="9"/>
  <c r="AC28" i="9"/>
  <c r="AB28" i="9"/>
  <c r="AA28" i="9"/>
  <c r="X28" i="9"/>
  <c r="W28" i="9"/>
  <c r="V28" i="9"/>
  <c r="U28" i="9"/>
  <c r="S28" i="9"/>
  <c r="J28" i="9"/>
  <c r="E28" i="9"/>
  <c r="BQ27" i="9"/>
  <c r="BP27" i="9"/>
  <c r="BN27" i="9"/>
  <c r="BM27" i="9"/>
  <c r="BL27" i="9"/>
  <c r="BK27" i="9"/>
  <c r="BJ27" i="9"/>
  <c r="BI27" i="9"/>
  <c r="BG27" i="9"/>
  <c r="BF27" i="9"/>
  <c r="BE27" i="9"/>
  <c r="BD27" i="9"/>
  <c r="BC27" i="9"/>
  <c r="BB27" i="9"/>
  <c r="BA27" i="9"/>
  <c r="AZ27" i="9"/>
  <c r="AY27" i="9"/>
  <c r="AX27" i="9"/>
  <c r="AW27" i="9"/>
  <c r="AV27" i="9"/>
  <c r="AP27" i="9"/>
  <c r="AO27" i="9"/>
  <c r="AN27" i="9"/>
  <c r="AJ27" i="9"/>
  <c r="AI27" i="9"/>
  <c r="AE27" i="9"/>
  <c r="AB27" i="9"/>
  <c r="AA27" i="9"/>
  <c r="X27" i="9"/>
  <c r="W27" i="9"/>
  <c r="V27" i="9"/>
  <c r="U27" i="9"/>
  <c r="S27" i="9"/>
  <c r="E27" i="9"/>
  <c r="BR26" i="9"/>
  <c r="AU26" i="9"/>
  <c r="AT26" i="9"/>
  <c r="AS26" i="9"/>
  <c r="AH26" i="9"/>
  <c r="AQ26" i="9" s="1"/>
  <c r="Y26" i="9"/>
  <c r="Z26" i="9" s="1"/>
  <c r="N26" i="9"/>
  <c r="M26" i="9"/>
  <c r="L26" i="9"/>
  <c r="K26" i="9"/>
  <c r="J26" i="9"/>
  <c r="J27" i="9" s="1"/>
  <c r="H26" i="9"/>
  <c r="G26" i="9"/>
  <c r="F26" i="9"/>
  <c r="D26" i="9"/>
  <c r="BR25" i="9"/>
  <c r="AU25" i="9"/>
  <c r="AT25" i="9"/>
  <c r="AS25" i="9"/>
  <c r="AM25" i="9"/>
  <c r="AL25" i="9"/>
  <c r="T25" i="9"/>
  <c r="R25" i="9"/>
  <c r="Q25" i="9"/>
  <c r="P25" i="9"/>
  <c r="O25" i="9"/>
  <c r="N25" i="9"/>
  <c r="M25" i="9"/>
  <c r="L25" i="9"/>
  <c r="K25" i="9"/>
  <c r="I25" i="9"/>
  <c r="H25" i="9"/>
  <c r="G25" i="9"/>
  <c r="F25" i="9"/>
  <c r="D25" i="9"/>
  <c r="B25" i="9"/>
  <c r="BR24" i="9"/>
  <c r="AU24" i="9"/>
  <c r="AT24" i="9"/>
  <c r="AS24" i="9"/>
  <c r="AM24" i="9"/>
  <c r="AL24" i="9"/>
  <c r="T24" i="9"/>
  <c r="R24" i="9"/>
  <c r="Q24" i="9"/>
  <c r="P24" i="9"/>
  <c r="O24" i="9"/>
  <c r="N24" i="9"/>
  <c r="M24" i="9"/>
  <c r="L24" i="9"/>
  <c r="K24" i="9"/>
  <c r="I24" i="9"/>
  <c r="H24" i="9"/>
  <c r="AG24" i="9" s="1"/>
  <c r="G24" i="9"/>
  <c r="F24" i="9"/>
  <c r="D24" i="9"/>
  <c r="B24" i="9"/>
  <c r="BR23" i="9"/>
  <c r="AU23" i="9"/>
  <c r="AT23" i="9"/>
  <c r="AS23" i="9"/>
  <c r="AM23" i="9"/>
  <c r="AL23" i="9"/>
  <c r="T23" i="9"/>
  <c r="R23" i="9"/>
  <c r="Q23" i="9"/>
  <c r="P23" i="9"/>
  <c r="O23" i="9"/>
  <c r="N23" i="9"/>
  <c r="M23" i="9"/>
  <c r="L23" i="9"/>
  <c r="K23" i="9"/>
  <c r="I23" i="9"/>
  <c r="H23" i="9"/>
  <c r="G23" i="9"/>
  <c r="F23" i="9"/>
  <c r="D23" i="9"/>
  <c r="B23" i="9"/>
  <c r="BR22" i="9"/>
  <c r="AU22" i="9"/>
  <c r="AT22" i="9"/>
  <c r="AS22" i="9"/>
  <c r="AM22" i="9"/>
  <c r="AL22" i="9"/>
  <c r="T22" i="9"/>
  <c r="R22" i="9"/>
  <c r="Q22" i="9"/>
  <c r="P22" i="9"/>
  <c r="O22" i="9"/>
  <c r="N22" i="9"/>
  <c r="M22" i="9"/>
  <c r="L22" i="9"/>
  <c r="K22" i="9"/>
  <c r="I22" i="9"/>
  <c r="H22" i="9"/>
  <c r="G22" i="9"/>
  <c r="F22" i="9"/>
  <c r="D22" i="9"/>
  <c r="B22" i="9"/>
  <c r="BR21" i="9"/>
  <c r="AU21" i="9"/>
  <c r="AT21" i="9"/>
  <c r="AS21" i="9"/>
  <c r="AM21" i="9"/>
  <c r="AL21" i="9"/>
  <c r="T21" i="9"/>
  <c r="R21" i="9"/>
  <c r="Q21" i="9"/>
  <c r="P21" i="9"/>
  <c r="O21" i="9"/>
  <c r="N21" i="9"/>
  <c r="M21" i="9"/>
  <c r="L21" i="9"/>
  <c r="K21" i="9"/>
  <c r="I21" i="9"/>
  <c r="H21" i="9"/>
  <c r="G21" i="9"/>
  <c r="F21" i="9"/>
  <c r="D21" i="9"/>
  <c r="B21" i="9"/>
  <c r="BR20" i="9"/>
  <c r="AU20" i="9"/>
  <c r="AT20" i="9"/>
  <c r="AS20" i="9"/>
  <c r="AM20" i="9"/>
  <c r="AL20" i="9"/>
  <c r="T20" i="9"/>
  <c r="R20" i="9"/>
  <c r="Q20" i="9"/>
  <c r="P20" i="9"/>
  <c r="O20" i="9"/>
  <c r="N20" i="9"/>
  <c r="M20" i="9"/>
  <c r="L20" i="9"/>
  <c r="K20" i="9"/>
  <c r="I20" i="9"/>
  <c r="H20" i="9"/>
  <c r="G20" i="9"/>
  <c r="F20" i="9"/>
  <c r="D20" i="9"/>
  <c r="B20" i="9"/>
  <c r="BR19" i="9"/>
  <c r="AU19" i="9"/>
  <c r="AT19" i="9"/>
  <c r="AS19" i="9"/>
  <c r="AM19" i="9"/>
  <c r="AL19" i="9"/>
  <c r="T19" i="9"/>
  <c r="R19" i="9"/>
  <c r="Q19" i="9"/>
  <c r="P19" i="9"/>
  <c r="O19" i="9"/>
  <c r="N19" i="9"/>
  <c r="M19" i="9"/>
  <c r="L19" i="9"/>
  <c r="K19" i="9"/>
  <c r="I19" i="9"/>
  <c r="H19" i="9"/>
  <c r="G19" i="9"/>
  <c r="F19" i="9"/>
  <c r="D19" i="9"/>
  <c r="B19" i="9"/>
  <c r="BR18" i="9"/>
  <c r="AU18" i="9"/>
  <c r="AT18" i="9"/>
  <c r="AS18" i="9"/>
  <c r="AM18" i="9"/>
  <c r="AL18" i="9"/>
  <c r="T18" i="9"/>
  <c r="R18" i="9"/>
  <c r="Q18" i="9"/>
  <c r="P18" i="9"/>
  <c r="O18" i="9"/>
  <c r="N18" i="9"/>
  <c r="M18" i="9"/>
  <c r="L18" i="9"/>
  <c r="K18" i="9"/>
  <c r="I18" i="9"/>
  <c r="H18" i="9"/>
  <c r="G18" i="9"/>
  <c r="F18" i="9"/>
  <c r="D18" i="9"/>
  <c r="B18" i="9"/>
  <c r="BR17" i="9"/>
  <c r="AU17" i="9"/>
  <c r="AT17" i="9"/>
  <c r="AS17" i="9"/>
  <c r="AM17" i="9"/>
  <c r="AL17" i="9"/>
  <c r="T17" i="9"/>
  <c r="R17" i="9"/>
  <c r="Q17" i="9"/>
  <c r="P17" i="9"/>
  <c r="O17" i="9"/>
  <c r="N17" i="9"/>
  <c r="M17" i="9"/>
  <c r="L17" i="9"/>
  <c r="K17" i="9"/>
  <c r="I17" i="9"/>
  <c r="H17" i="9"/>
  <c r="G17" i="9"/>
  <c r="F17" i="9"/>
  <c r="D17" i="9"/>
  <c r="B17" i="9"/>
  <c r="BR16" i="9"/>
  <c r="AU16" i="9"/>
  <c r="AT16" i="9"/>
  <c r="AS16" i="9"/>
  <c r="AM16" i="9"/>
  <c r="AL16" i="9"/>
  <c r="T16" i="9"/>
  <c r="R16" i="9"/>
  <c r="Q16" i="9"/>
  <c r="P16" i="9"/>
  <c r="O16" i="9"/>
  <c r="N16" i="9"/>
  <c r="M16" i="9"/>
  <c r="L16" i="9"/>
  <c r="K16" i="9"/>
  <c r="I16" i="9"/>
  <c r="H16" i="9"/>
  <c r="G16" i="9"/>
  <c r="F16" i="9"/>
  <c r="D16" i="9"/>
  <c r="B16" i="9"/>
  <c r="BR15" i="9"/>
  <c r="AU15" i="9"/>
  <c r="AT15" i="9"/>
  <c r="AS15" i="9"/>
  <c r="AM15" i="9"/>
  <c r="AL15" i="9"/>
  <c r="T15" i="9"/>
  <c r="R15" i="9"/>
  <c r="Q15" i="9"/>
  <c r="P15" i="9"/>
  <c r="O15" i="9"/>
  <c r="N15" i="9"/>
  <c r="M15" i="9"/>
  <c r="L15" i="9"/>
  <c r="K15" i="9"/>
  <c r="I15" i="9"/>
  <c r="H15" i="9"/>
  <c r="G15" i="9"/>
  <c r="F15" i="9"/>
  <c r="D15" i="9"/>
  <c r="B15" i="9"/>
  <c r="BR14" i="9"/>
  <c r="BR28" i="9" s="1"/>
  <c r="AU14" i="9"/>
  <c r="AU28" i="9" s="1"/>
  <c r="AT14" i="9"/>
  <c r="AT28" i="9" s="1"/>
  <c r="AS14" i="9"/>
  <c r="AS28" i="9" s="1"/>
  <c r="AM14" i="9"/>
  <c r="AM28" i="9" s="1"/>
  <c r="AL14" i="9"/>
  <c r="AL28" i="9" s="1"/>
  <c r="T14" i="9"/>
  <c r="T28" i="9" s="1"/>
  <c r="R14" i="9"/>
  <c r="R28" i="9" s="1"/>
  <c r="Q14" i="9"/>
  <c r="Q28" i="9" s="1"/>
  <c r="P14" i="9"/>
  <c r="P28" i="9" s="1"/>
  <c r="O14" i="9"/>
  <c r="O28" i="9" s="1"/>
  <c r="N14" i="9"/>
  <c r="N28" i="9" s="1"/>
  <c r="M14" i="9"/>
  <c r="M28" i="9" s="1"/>
  <c r="L14" i="9"/>
  <c r="L28" i="9" s="1"/>
  <c r="K14" i="9"/>
  <c r="K28" i="9" s="1"/>
  <c r="I14" i="9"/>
  <c r="I28" i="9" s="1"/>
  <c r="H14" i="9"/>
  <c r="H28" i="9" s="1"/>
  <c r="G14" i="9"/>
  <c r="G28" i="9" s="1"/>
  <c r="F14" i="9"/>
  <c r="F28" i="9" s="1"/>
  <c r="D14" i="9"/>
  <c r="B14" i="9"/>
  <c r="BR13" i="9"/>
  <c r="AU13" i="9"/>
  <c r="AT13" i="9"/>
  <c r="AS13" i="9"/>
  <c r="AM13" i="9"/>
  <c r="AL13" i="9"/>
  <c r="T13" i="9"/>
  <c r="R13" i="9"/>
  <c r="Q13" i="9"/>
  <c r="P13" i="9"/>
  <c r="O13" i="9"/>
  <c r="N13" i="9"/>
  <c r="M13" i="9"/>
  <c r="L13" i="9"/>
  <c r="K13" i="9"/>
  <c r="I13" i="9"/>
  <c r="H13" i="9"/>
  <c r="G13" i="9"/>
  <c r="F13" i="9"/>
  <c r="D13" i="9"/>
  <c r="B13" i="9"/>
  <c r="BR12" i="9"/>
  <c r="AU12" i="9"/>
  <c r="AT12" i="9"/>
  <c r="AS12" i="9"/>
  <c r="AM12" i="9"/>
  <c r="AL12" i="9"/>
  <c r="T12" i="9"/>
  <c r="R12" i="9"/>
  <c r="Q12" i="9"/>
  <c r="P12" i="9"/>
  <c r="O12" i="9"/>
  <c r="N12" i="9"/>
  <c r="M12" i="9"/>
  <c r="L12" i="9"/>
  <c r="K12" i="9"/>
  <c r="I12" i="9"/>
  <c r="H12" i="9"/>
  <c r="G12" i="9"/>
  <c r="F12" i="9"/>
  <c r="D12" i="9"/>
  <c r="B12" i="9"/>
  <c r="BR11" i="9"/>
  <c r="AU11" i="9"/>
  <c r="AT11" i="9"/>
  <c r="AS11" i="9"/>
  <c r="AM11" i="9"/>
  <c r="AL11" i="9"/>
  <c r="T11" i="9"/>
  <c r="R11" i="9"/>
  <c r="Q11" i="9"/>
  <c r="P11" i="9"/>
  <c r="O11" i="9"/>
  <c r="N11" i="9"/>
  <c r="M11" i="9"/>
  <c r="L11" i="9"/>
  <c r="K11" i="9"/>
  <c r="I11" i="9"/>
  <c r="H11" i="9"/>
  <c r="G11" i="9"/>
  <c r="F11" i="9"/>
  <c r="D11" i="9"/>
  <c r="B11" i="9"/>
  <c r="BR10" i="9"/>
  <c r="AU10" i="9"/>
  <c r="AT10" i="9"/>
  <c r="AS10" i="9"/>
  <c r="N10" i="9"/>
  <c r="M10" i="9"/>
  <c r="L10" i="9"/>
  <c r="K10" i="9"/>
  <c r="I10" i="9"/>
  <c r="H10" i="9"/>
  <c r="AG10" i="9" s="1"/>
  <c r="G10" i="9"/>
  <c r="AF10" i="9" s="1"/>
  <c r="AF27" i="9" s="1"/>
  <c r="F10" i="9"/>
  <c r="D10" i="9"/>
  <c r="B10" i="9"/>
  <c r="BR9" i="9"/>
  <c r="AU9" i="9"/>
  <c r="AT9" i="9"/>
  <c r="AS9" i="9"/>
  <c r="AK9" i="9"/>
  <c r="AK27" i="9" s="1"/>
  <c r="N9" i="9"/>
  <c r="L9" i="9"/>
  <c r="K9" i="9"/>
  <c r="H9" i="9"/>
  <c r="AG9" i="9" s="1"/>
  <c r="G9" i="9"/>
  <c r="F9" i="9"/>
  <c r="D9" i="9"/>
  <c r="B9" i="9"/>
  <c r="AQ16" i="9" l="1"/>
  <c r="AR16" i="9" s="1"/>
  <c r="BH16" i="9" s="1"/>
  <c r="BO16" i="9" s="1"/>
  <c r="BS16" i="9" s="1"/>
  <c r="BT16" i="9" s="1"/>
  <c r="AO28" i="20"/>
  <c r="AQ24" i="9"/>
  <c r="BM17" i="20"/>
  <c r="AF13" i="20"/>
  <c r="AF28" i="20" s="1"/>
  <c r="AQ22" i="9"/>
  <c r="AR22" i="9" s="1"/>
  <c r="BH22" i="9" s="1"/>
  <c r="BO22" i="9" s="1"/>
  <c r="BS22" i="9" s="1"/>
  <c r="BT22" i="9" s="1"/>
  <c r="AQ17" i="9"/>
  <c r="AQ21" i="9"/>
  <c r="AR21" i="9" s="1"/>
  <c r="BH21" i="9" s="1"/>
  <c r="BO21" i="9" s="1"/>
  <c r="BS21" i="9" s="1"/>
  <c r="BT21" i="9" s="1"/>
  <c r="Y22" i="9"/>
  <c r="Z22" i="9" s="1"/>
  <c r="BH12" i="9"/>
  <c r="AX28" i="20"/>
  <c r="AQ13" i="9"/>
  <c r="Y15" i="9"/>
  <c r="Z15" i="9" s="1"/>
  <c r="Y19" i="9"/>
  <c r="Z19" i="9" s="1"/>
  <c r="BM25" i="20"/>
  <c r="AQ15" i="9"/>
  <c r="AR15" i="9" s="1"/>
  <c r="BH15" i="9" s="1"/>
  <c r="BO15" i="9" s="1"/>
  <c r="BS15" i="9" s="1"/>
  <c r="BT15" i="9" s="1"/>
  <c r="AU27" i="9"/>
  <c r="Y12" i="9"/>
  <c r="Z12" i="9" s="1"/>
  <c r="Y25" i="9"/>
  <c r="Z25" i="9" s="1"/>
  <c r="K27" i="9"/>
  <c r="S28" i="20"/>
  <c r="AV25" i="20"/>
  <c r="Y24" i="9"/>
  <c r="Z24" i="9" s="1"/>
  <c r="Y21" i="9"/>
  <c r="Z21" i="9" s="1"/>
  <c r="AV20" i="20"/>
  <c r="AW20" i="20" s="1"/>
  <c r="BM20" i="20" s="1"/>
  <c r="BT20" i="20" s="1"/>
  <c r="BX20" i="20" s="1"/>
  <c r="BY20" i="20" s="1"/>
  <c r="AV21" i="20"/>
  <c r="AW21" i="20" s="1"/>
  <c r="BM21" i="20" s="1"/>
  <c r="BR27" i="9"/>
  <c r="L28" i="20"/>
  <c r="U28" i="20"/>
  <c r="AR28" i="20"/>
  <c r="K28" i="20"/>
  <c r="AQ18" i="9"/>
  <c r="AR18" i="9" s="1"/>
  <c r="BH18" i="9" s="1"/>
  <c r="BO18" i="9" s="1"/>
  <c r="BS18" i="9" s="1"/>
  <c r="BT18" i="9" s="1"/>
  <c r="AG27" i="9"/>
  <c r="M28" i="20"/>
  <c r="AT27" i="9"/>
  <c r="AD10" i="9"/>
  <c r="AD27" i="9" s="1"/>
  <c r="P27" i="9"/>
  <c r="Y18" i="9"/>
  <c r="Z18" i="9" s="1"/>
  <c r="N28" i="20"/>
  <c r="X28" i="20"/>
  <c r="AY28" i="20"/>
  <c r="AQ25" i="9"/>
  <c r="AR25" i="9" s="1"/>
  <c r="BH25" i="9" s="1"/>
  <c r="BO25" i="9" s="1"/>
  <c r="BS25" i="9" s="1"/>
  <c r="BT25" i="9" s="1"/>
  <c r="Y14" i="9"/>
  <c r="Y28" i="9" s="1"/>
  <c r="Y11" i="9"/>
  <c r="Z11" i="9" s="1"/>
  <c r="F27" i="9"/>
  <c r="AQ9" i="9"/>
  <c r="AR9" i="9" s="1"/>
  <c r="Q27" i="9"/>
  <c r="Y16" i="9"/>
  <c r="Z16" i="9" s="1"/>
  <c r="AQ20" i="9"/>
  <c r="AQ23" i="9"/>
  <c r="AR23" i="9" s="1"/>
  <c r="BH23" i="9" s="1"/>
  <c r="BO23" i="9" s="1"/>
  <c r="BS23" i="9" s="1"/>
  <c r="BT23" i="9" s="1"/>
  <c r="BX10" i="20"/>
  <c r="BY10" i="20" s="1"/>
  <c r="V28" i="20"/>
  <c r="G27" i="9"/>
  <c r="R27" i="9"/>
  <c r="AL27" i="9"/>
  <c r="BH20" i="9"/>
  <c r="AP28" i="20"/>
  <c r="BW28" i="20"/>
  <c r="J28" i="20"/>
  <c r="L27" i="9"/>
  <c r="AQ11" i="9"/>
  <c r="AR11" i="9" s="1"/>
  <c r="BH11" i="9" s="1"/>
  <c r="BO11" i="9" s="1"/>
  <c r="BS11" i="9" s="1"/>
  <c r="BT11" i="9" s="1"/>
  <c r="AS27" i="9"/>
  <c r="M27" i="9"/>
  <c r="Y17" i="9"/>
  <c r="Z17" i="9" s="1"/>
  <c r="H27" i="9"/>
  <c r="I27" i="9"/>
  <c r="T27" i="9"/>
  <c r="N27" i="9"/>
  <c r="Y13" i="9"/>
  <c r="Z13" i="9" s="1"/>
  <c r="BH13" i="9"/>
  <c r="AQ19" i="9"/>
  <c r="AR19" i="9" s="1"/>
  <c r="BH19" i="9" s="1"/>
  <c r="BO19" i="9" s="1"/>
  <c r="BS19" i="9" s="1"/>
  <c r="BT19" i="9" s="1"/>
  <c r="Y20" i="9"/>
  <c r="Z20" i="9" s="1"/>
  <c r="Y23" i="9"/>
  <c r="Z23" i="9" s="1"/>
  <c r="BH24" i="9"/>
  <c r="I28" i="20"/>
  <c r="BM15" i="20"/>
  <c r="AR26" i="9"/>
  <c r="BH26" i="9" s="1"/>
  <c r="BO26" i="9" s="1"/>
  <c r="BS26" i="9" s="1"/>
  <c r="BT26" i="9" s="1"/>
  <c r="AM27" i="9"/>
  <c r="AR17" i="9"/>
  <c r="BH17" i="9" s="1"/>
  <c r="BO17" i="9" s="1"/>
  <c r="BS17" i="9" s="1"/>
  <c r="BT17" i="9" s="1"/>
  <c r="O27" i="9"/>
  <c r="AQ12" i="9"/>
  <c r="AQ14" i="9"/>
  <c r="AH27" i="9"/>
  <c r="AC10" i="9"/>
  <c r="BM14" i="20"/>
  <c r="AV16" i="20"/>
  <c r="AE28" i="20"/>
  <c r="AV17" i="20"/>
  <c r="AW11" i="20"/>
  <c r="BM11" i="20" s="1"/>
  <c r="BT11" i="20" s="1"/>
  <c r="BX11" i="20" s="1"/>
  <c r="BY11" i="20" s="1"/>
  <c r="T28" i="20"/>
  <c r="AV14" i="20"/>
  <c r="BM22" i="20"/>
  <c r="AV26" i="20"/>
  <c r="W28" i="20"/>
  <c r="BM12" i="20"/>
  <c r="BM16" i="20"/>
  <c r="AV18" i="20"/>
  <c r="AV19" i="20"/>
  <c r="AV27" i="20"/>
  <c r="AV15" i="20"/>
  <c r="AV23" i="20"/>
  <c r="O28" i="20"/>
  <c r="Y28" i="20"/>
  <c r="AZ28" i="20"/>
  <c r="AV24" i="20"/>
  <c r="AQ28" i="20"/>
  <c r="AS28" i="20"/>
  <c r="P28" i="20"/>
  <c r="AV12" i="20"/>
  <c r="AL28" i="20"/>
  <c r="AV22" i="20"/>
  <c r="BM26" i="20"/>
  <c r="AK28" i="20"/>
  <c r="BO24" i="9" l="1"/>
  <c r="BS24" i="9" s="1"/>
  <c r="BT24" i="9" s="1"/>
  <c r="AV13" i="20"/>
  <c r="BT25" i="20"/>
  <c r="BX25" i="20" s="1"/>
  <c r="BO13" i="9"/>
  <c r="BS13" i="9" s="1"/>
  <c r="BT13" i="9" s="1"/>
  <c r="BO12" i="9"/>
  <c r="BS12" i="9" s="1"/>
  <c r="BT12" i="9" s="1"/>
  <c r="BT17" i="20"/>
  <c r="BX17" i="20" s="1"/>
  <c r="BY17" i="20" s="1"/>
  <c r="BT15" i="20"/>
  <c r="BX15" i="20" s="1"/>
  <c r="BY15" i="20" s="1"/>
  <c r="BT21" i="20"/>
  <c r="BX21" i="20" s="1"/>
  <c r="BY21" i="20" s="1"/>
  <c r="BT22" i="20"/>
  <c r="BX22" i="20" s="1"/>
  <c r="BY22" i="20" s="1"/>
  <c r="BO20" i="9"/>
  <c r="BS20" i="9" s="1"/>
  <c r="BT20" i="9" s="1"/>
  <c r="Z14" i="9"/>
  <c r="Z28" i="9" s="1"/>
  <c r="AW19" i="20"/>
  <c r="BM19" i="20" s="1"/>
  <c r="BT19" i="20" s="1"/>
  <c r="BX19" i="20" s="1"/>
  <c r="BY19" i="20" s="1"/>
  <c r="BT26" i="20"/>
  <c r="BX26" i="20" s="1"/>
  <c r="BT16" i="20"/>
  <c r="BX16" i="20" s="1"/>
  <c r="BY16" i="20" s="1"/>
  <c r="BH9" i="9"/>
  <c r="AR14" i="9"/>
  <c r="AQ28" i="9"/>
  <c r="AW18" i="20"/>
  <c r="BM18" i="20" s="1"/>
  <c r="BT18" i="20" s="1"/>
  <c r="BX18" i="20" s="1"/>
  <c r="BY18" i="20" s="1"/>
  <c r="AW24" i="20"/>
  <c r="BM24" i="20" s="1"/>
  <c r="BT24" i="20" s="1"/>
  <c r="BX24" i="20" s="1"/>
  <c r="AW27" i="20"/>
  <c r="BM27" i="20" s="1"/>
  <c r="BT27" i="20" s="1"/>
  <c r="BX27" i="20" s="1"/>
  <c r="BT12" i="20"/>
  <c r="BT14" i="20"/>
  <c r="BX14" i="20" s="1"/>
  <c r="BY14" i="20" s="1"/>
  <c r="AW23" i="20"/>
  <c r="AV29" i="20"/>
  <c r="AC27" i="9"/>
  <c r="AQ10" i="9"/>
  <c r="AW13" i="20" l="1"/>
  <c r="AV28" i="20"/>
  <c r="AR10" i="9"/>
  <c r="AQ27" i="9"/>
  <c r="AR28" i="9"/>
  <c r="BH14" i="9"/>
  <c r="AW29" i="20"/>
  <c r="BM23" i="20"/>
  <c r="BO9" i="9"/>
  <c r="BX12" i="20"/>
  <c r="BM13" i="20" l="1"/>
  <c r="AW28" i="20"/>
  <c r="BS9" i="9"/>
  <c r="BH28" i="9"/>
  <c r="BO14" i="9"/>
  <c r="BM29" i="20"/>
  <c r="BT23" i="20"/>
  <c r="BH10" i="9"/>
  <c r="AR27" i="9"/>
  <c r="BY12" i="20"/>
  <c r="BT13" i="20" l="1"/>
  <c r="BM28" i="20"/>
  <c r="BT9" i="9"/>
  <c r="BO10" i="9"/>
  <c r="BH27" i="9"/>
  <c r="BX23" i="20"/>
  <c r="BX29" i="20" s="1"/>
  <c r="BT29" i="20"/>
  <c r="BS14" i="9"/>
  <c r="BS28" i="9" s="1"/>
  <c r="BO28" i="9"/>
  <c r="BX13" i="20" l="1"/>
  <c r="BT28" i="20"/>
  <c r="BS10" i="9"/>
  <c r="BO27" i="9"/>
  <c r="BY13" i="20"/>
  <c r="BX28" i="20"/>
  <c r="BT10" i="9" l="1"/>
  <c r="BT27" i="9" s="1"/>
  <c r="BS2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Tổng công chế độ trong tháng (bao gồm cả công Lễ, Tết)</t>
        </r>
      </text>
    </comment>
    <comment ref="C6" authorId="0" shapeId="0" xr:uid="{00000000-0006-0000-0000-000002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Mức tiền lương tháng theo QĐ 666 ngày 30/01/2020</t>
        </r>
      </text>
    </comment>
    <comment ref="E6" authorId="0" shapeId="0" xr:uid="{00000000-0006-0000-0000-000003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Mức tiền lương tháng theo QĐ 666 ngày 30/01/2020</t>
        </r>
      </text>
    </comment>
    <comment ref="O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ĐG BĐXN áp dụng theo QĐ 10113</t>
        </r>
      </text>
    </comment>
    <comment ref="G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Công hưởng lương theo mức lương đóng BHXH</t>
        </r>
      </text>
    </comment>
    <comment ref="H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Công hưởng lương theo mức lương đóng BHXH</t>
        </r>
      </text>
    </comment>
    <comment ref="M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163"/>
          </rPr>
          <t>Hạnh:</t>
        </r>
        <r>
          <rPr>
            <sz val="9"/>
            <color indexed="81"/>
            <rFont val="Tahoma"/>
            <family val="2"/>
            <charset val="163"/>
          </rPr>
          <t xml:space="preserve">
Đã sửa lại</t>
        </r>
      </text>
    </comment>
    <comment ref="O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714000</t>
        </r>
      </text>
    </comment>
    <comment ref="Q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717000</t>
        </r>
      </text>
    </comment>
    <comment ref="AA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Điền số trực tiếp theo các QĐ của nhà trường</t>
        </r>
      </text>
    </comment>
    <comment ref="AB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Điền số trực tiếp theo QĐ của Nhà trường</t>
        </r>
      </text>
    </comment>
    <comment ref="AC8" authorId="0" shapeId="0" xr:uid="{00000000-0006-0000-0000-00000C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tính theo mức lương BHXH nếu đi làm đủ công chế độ trong tháng ( Bao gồm tiền lương đi làm và hưởng lương như đi làm)</t>
        </r>
      </text>
    </comment>
    <comment ref="AF8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ô tô ko có lễ của CB nên ko phải tách cột này
</t>
        </r>
        <r>
          <rPr>
            <b/>
            <sz val="9"/>
            <color indexed="81"/>
            <rFont val="Tahoma"/>
            <family val="2"/>
          </rPr>
          <t>Hạnh:</t>
        </r>
        <r>
          <rPr>
            <sz val="9"/>
            <color indexed="81"/>
            <rFont val="Tahoma"/>
            <family val="2"/>
          </rPr>
          <t xml:space="preserve">
Nhưng đối với Giáo vụ Khoa thì được hưởng ở cột này.</t>
        </r>
      </text>
    </comment>
    <comment ref="AG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gồm làm giáo vụ, công tác khác theo quy định của Nhà trường</t>
        </r>
      </text>
    </comment>
    <comment ref="AJ8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Thêm giờ</t>
        </r>
      </text>
    </comment>
    <comment ref="AC9" authorId="0" shapeId="0" xr:uid="{00000000-0006-0000-0000-000010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TL trưởng khoa:
- Tỉ lệ xếp loại: A =1, B=08, C=0,6%HT DT tạm trả theo mức thấp nhất 93%
- Hệ số DT dự kiến hoàn thành: khoa tự cân đối </t>
        </r>
      </text>
    </comment>
    <comment ref="AK9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kê hoạch a Đinh gửi TK=70%</t>
        </r>
      </text>
    </comment>
    <comment ref="AE11" authorId="0" shapeId="0" xr:uid="{00000000-0006-0000-0000-000012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thảo chính thức thì Hùng hết kiêm nhiệm nhé</t>
        </r>
      </text>
    </comment>
    <comment ref="E27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đánh số của từng người phải thống nhất dấu , và dấu .  thì tổng mới ra được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5" authorId="0" shapeId="0" xr:uid="{9EEC8222-E13D-4781-B9CF-141DB608C08E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Tổng công chế độ trong tháng (bao gồm cả công Lễ, Tết)</t>
        </r>
      </text>
    </comment>
    <comment ref="C5" authorId="0" shapeId="0" xr:uid="{26C79405-0176-491F-9924-A274AD9967F6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Tỷ lệ % tạm trả lương hàng tháng</t>
        </r>
      </text>
    </comment>
    <comment ref="E6" authorId="0" shapeId="0" xr:uid="{A1FB780D-BFD1-4130-944C-179A54B97694}">
      <text>
        <r>
          <rPr>
            <b/>
            <sz val="9"/>
            <rFont val="Times New Roman"/>
            <family val="1"/>
          </rPr>
          <t>GPLX-QH:</t>
        </r>
        <r>
          <rPr>
            <sz val="9"/>
            <rFont val="Times New Roman"/>
            <family val="1"/>
          </rPr>
          <t xml:space="preserve">
KSGV không đạt, KSHV=50%</t>
        </r>
      </text>
    </comment>
    <comment ref="F6" authorId="0" shapeId="0" xr:uid="{3D04AF85-95AC-4339-8605-673CC98B4A20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Mức tiền lương tháng theo QĐ 666 ngày 30/01/2020</t>
        </r>
      </text>
    </comment>
    <comment ref="H6" authorId="0" shapeId="0" xr:uid="{D2B49D6C-FDBF-4513-8A9B-486FC5B3650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Các khoa lưu ý, cần coment lý do các gv xếp loại B,C trong tháng ở cột này nhé</t>
        </r>
      </text>
    </comment>
    <comment ref="I6" authorId="0" shapeId="0" xr:uid="{89F769DB-993E-4A06-863C-810800F47C4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Các khoa lưu ý, cần coment lý do các gv xếp loại B,C trong tháng ở cột này nhé</t>
        </r>
      </text>
    </comment>
    <comment ref="J8" authorId="0" shapeId="0" xr:uid="{405B8F26-3D86-4C47-8E62-69F4B0B25D6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Không vượt quá ngày công chế độ tháng</t>
        </r>
      </text>
    </comment>
    <comment ref="M8" authorId="0" shapeId="0" xr:uid="{EF012119-A13D-4AFB-82C8-7FF6AD278A6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Tham quan chấm như đi làm và PH theo dõi ngày làm bù thôi nhé</t>
        </r>
      </text>
    </comment>
    <comment ref="R8" authorId="0" shapeId="0" xr:uid="{32E4B220-F12B-4B52-8493-3FCE7C6E9D17}">
      <text>
        <r>
          <rPr>
            <b/>
            <sz val="9"/>
            <rFont val="Tahoma"/>
            <family val="2"/>
          </rPr>
          <t>Hạnh:</t>
        </r>
        <r>
          <rPr>
            <sz val="9"/>
            <rFont val="Tahoma"/>
            <family val="2"/>
          </rPr>
          <t xml:space="preserve">
Đã sửa lại</t>
        </r>
      </text>
    </comment>
    <comment ref="AA8" authorId="0" shapeId="0" xr:uid="{FCC21DF3-F041-4757-8750-ED92B7068407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Điền số trực tiếp theo các QĐ của nhà trường</t>
        </r>
      </text>
    </comment>
    <comment ref="AD8" authorId="0" shapeId="0" xr:uid="{27F6562C-1355-463C-8232-A5FA79A19E51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tính theo mức lương BHXH nếu đi làm đủ công chế độ trong tháng ( Bao gồm tiền lương đi làm và hưởng lương như đi làm)</t>
        </r>
      </text>
    </comment>
    <comment ref="AP8" authorId="0" shapeId="0" xr:uid="{D00C01EB-B8C3-455D-AC9A-DC20A956245D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thực tế cột này</t>
        </r>
      </text>
    </comment>
    <comment ref="D9" authorId="0" shapeId="0" xr:uid="{1E7BE9DA-180E-488A-B849-67BD0AD8702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Sang trang ngang thứ 2 cũng đánh A,B,C những cột này và các côt số liệu thì đánh nối tiếp số của trang 1</t>
        </r>
      </text>
    </comment>
    <comment ref="D10" authorId="0" shapeId="0" xr:uid="{4E9AE58E-FE27-42C2-B806-58DA9F94F0E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Viết tắt cho gọn</t>
        </r>
      </text>
    </comment>
    <comment ref="L10" authorId="0" shapeId="0" xr:uid="{1DE0A503-C52E-40DE-A634-0045CDEA397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Công PV sát hạch trong giờ được hưởng như đi làm ngày thường</t>
        </r>
      </text>
    </comment>
    <comment ref="AE10" authorId="0" shapeId="0" xr:uid="{D9AF78FA-DB37-4D1B-95E2-8A29C0AD378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Kiểm tra lại việc Năm 2026 quy định TK không phải dạy LT </t>
        </r>
      </text>
    </comment>
    <comment ref="E11" authorId="0" shapeId="0" xr:uid="{F0E19A4E-FCE2-49BB-A607-4E7F254ED4FA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3/3 tháng 1/2025</t>
        </r>
      </text>
    </comment>
    <comment ref="BN11" authorId="0" shapeId="0" xr:uid="{0BC527EF-9ED7-4D31-9209-B322331956B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thuế tháng 2: 800,000 đ mới trừ tháng 2:  80,000đ trừ tiếp tháng 3,26: 720,000 đ</t>
        </r>
      </text>
    </comment>
    <comment ref="E12" authorId="0" shapeId="0" xr:uid="{3576121B-2FB1-4F37-8971-13E551D417E8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E13" authorId="0" shapeId="0" xr:uid="{53136165-34DA-4FFE-B0D1-856092668831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E14" authorId="0" shapeId="0" xr:uid="{1F913D93-B276-4585-90F4-36D7E911829C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E17" authorId="0" shapeId="0" xr:uid="{8A407416-0F7B-4719-BE77-CABC3E3D8B2C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G17" authorId="0" shapeId="0" xr:uid="{0B809B12-64B0-41DB-8F06-62516CABAC0B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QĐ 01/05/2025</t>
        </r>
      </text>
    </comment>
    <comment ref="AC17" authorId="0" shapeId="0" xr:uid="{B78D0726-AD67-45A9-B98E-99016F8EFFAA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QĐ 01/05/2025</t>
        </r>
      </text>
    </comment>
    <comment ref="AO17" authorId="0" shapeId="0" xr:uid="{CBCF5AD2-717F-41C5-84D5-CA23B2567048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QĐ 01/05/2025</t>
        </r>
      </text>
    </comment>
    <comment ref="E18" authorId="0" shapeId="0" xr:uid="{EEB64BA5-63B2-437B-89AB-5AB397BF4F2E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5/2025</t>
        </r>
      </text>
    </comment>
    <comment ref="C27" authorId="0" shapeId="0" xr:uid="{E79AB346-8209-46DA-A6D2-5EE9E8F2267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27" authorId="0" shapeId="0" xr:uid="{F3B44C83-65C2-4337-9F50-A5607C78757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5" authorId="0" shapeId="0" xr:uid="{00000000-0006-0000-0600-000001000000}">
      <text>
        <r>
          <rPr>
            <b/>
            <sz val="11"/>
            <rFont val="Tahoma"/>
            <family val="2"/>
          </rPr>
          <t>KimDung:</t>
        </r>
        <r>
          <rPr>
            <sz val="11"/>
            <rFont val="Tahoma"/>
            <family val="2"/>
          </rPr>
          <t xml:space="preserve">
Mức tiền lương tháng theo QĐ 666 ngày 30/01/2020</t>
        </r>
      </text>
    </comment>
    <comment ref="A6" authorId="0" shapeId="0" xr:uid="{00000000-0006-0000-0600-000002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Tổng công chế độ trong tháng (bao gồm cả công Lễ, Tết)</t>
        </r>
      </text>
    </comment>
    <comment ref="G6" authorId="0" shapeId="0" xr:uid="{00000000-0006-0000-0600-000003000000}">
      <text>
        <r>
          <rPr>
            <b/>
            <sz val="9"/>
            <rFont val="Times New Roman"/>
            <family val="1"/>
          </rPr>
          <t>GPLX-QH:</t>
        </r>
        <r>
          <rPr>
            <sz val="9"/>
            <rFont val="Times New Roman"/>
            <family val="1"/>
          </rPr>
          <t xml:space="preserve">
KSGV không đạt, KSHV=50%</t>
        </r>
      </text>
    </comment>
    <comment ref="D7" authorId="0" shapeId="0" xr:uid="{00000000-0006-0000-0600-000004000000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Mức tiền lương tháng theo QĐ 666 ngày 30/01/2020</t>
        </r>
      </text>
    </comment>
    <comment ref="E7" authorId="0" shapeId="0" xr:uid="{00000000-0006-0000-0600-000005000000}">
      <text>
        <r>
          <rPr>
            <b/>
            <sz val="9"/>
            <rFont val="Tahoma"/>
            <family val="2"/>
          </rPr>
          <t>Hạnh:</t>
        </r>
        <r>
          <rPr>
            <sz val="9"/>
            <rFont val="Tahoma"/>
            <family val="2"/>
          </rPr>
          <t xml:space="preserve">
Mức lương tối thiểu vùng II năm 2019</t>
        </r>
      </text>
    </comment>
    <comment ref="F7" authorId="0" shapeId="0" xr:uid="{00000000-0006-0000-0600-000006000000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Mức tiền lương tháng theo QĐ 666 ngày 30/01/2020</t>
        </r>
      </text>
    </comment>
    <comment ref="G7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Các khoa lưu ý, cần coment lý do các gv xếp loại B,C trong tháng ở cột này nhé</t>
        </r>
      </text>
    </comment>
    <comment ref="H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Các khoa lưu ý, cần coment lý do các gv xếp loại B,C trong tháng ở cột này nhé</t>
        </r>
      </text>
    </comment>
    <comment ref="Q9" authorId="0" shapeId="0" xr:uid="{00000000-0006-0000-0600-000009000000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VD các đơn vị tại QN</t>
        </r>
      </text>
    </comment>
    <comment ref="J10" authorId="0" shapeId="0" xr:uid="{00000000-0006-0000-0600-00000A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Công hưởng lương theo mức lương đóng BHXH</t>
        </r>
      </text>
    </comment>
    <comment ref="K10" authorId="0" shapeId="0" xr:uid="{00000000-0006-0000-0600-00000B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Công hưởng lương theo mức lương đóng BHXH</t>
        </r>
      </text>
    </comment>
    <comment ref="O10" authorId="0" shapeId="0" xr:uid="{00000000-0006-0000-0600-00000C000000}">
      <text>
        <r>
          <rPr>
            <b/>
            <sz val="9"/>
            <rFont val="Tahoma"/>
            <family val="2"/>
          </rPr>
          <t>Hạnh:</t>
        </r>
        <r>
          <rPr>
            <sz val="9"/>
            <rFont val="Tahoma"/>
            <family val="2"/>
          </rPr>
          <t xml:space="preserve">
Đã sửa lại</t>
        </r>
      </text>
    </comment>
    <comment ref="AC10" authorId="0" shapeId="0" xr:uid="{00000000-0006-0000-0600-00000D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Điền số trực tiếp theo các QĐ của nhà trường</t>
        </r>
      </text>
    </comment>
    <comment ref="AD10" authorId="0" shapeId="0" xr:uid="{00000000-0006-0000-0600-00000E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Điền số trực tiếp theo QĐ của Nhà trường</t>
        </r>
      </text>
    </comment>
    <comment ref="AE10" authorId="0" shapeId="0" xr:uid="{00000000-0006-0000-0600-00000F000000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tính theo mức lương BHXH nếu đi làm đủ công chế độ trong tháng ( Bao gồm tiền lương đi làm và hưởng lương như đi làm)</t>
        </r>
      </text>
    </comment>
    <comment ref="AG10" authorId="0" shapeId="0" xr:uid="{00000000-0006-0000-0600-000010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ô tô ko có lễ của CB nên ko phải tách cột này
</t>
        </r>
        <r>
          <rPr>
            <b/>
            <sz val="9"/>
            <rFont val="Tahoma"/>
            <family val="2"/>
          </rPr>
          <t>Hạnh:</t>
        </r>
        <r>
          <rPr>
            <sz val="9"/>
            <rFont val="Tahoma"/>
            <family val="2"/>
          </rPr>
          <t xml:space="preserve">
Nhưng đối với Giáo vụ Khoa thì được hưởng ở cột này.</t>
        </r>
      </text>
    </comment>
    <comment ref="AH10" authorId="0" shapeId="0" xr:uid="{00000000-0006-0000-0600-00001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gồm làm giáo vụ, công tác khác theo quy định của Nhà trường</t>
        </r>
      </text>
    </comment>
    <comment ref="AK10" authorId="0" shapeId="0" xr:uid="{00000000-0006-0000-0600-000012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Thêm giờ</t>
        </r>
      </text>
    </comment>
    <comment ref="AL10" authorId="0" shapeId="0" xr:uid="{00000000-0006-0000-0600-000013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Thêm giờ</t>
        </r>
      </text>
    </comment>
    <comment ref="AP10" authorId="0" shapeId="0" xr:uid="{00000000-0006-0000-0600-000014000000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thực tế cột này</t>
        </r>
      </text>
    </comment>
    <comment ref="AS10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Có 2 công thức , dùng công thức của TK cho dễ hiểu nhé
</t>
        </r>
      </text>
    </comment>
    <comment ref="I11" authorId="0" shapeId="0" xr:uid="{00000000-0006-0000-0600-000016000000}">
      <text>
        <r>
          <rPr>
            <b/>
            <sz val="9"/>
            <rFont val="Times New Roman"/>
            <family val="1"/>
          </rPr>
          <t>GPLX-QH:</t>
        </r>
        <r>
          <rPr>
            <sz val="9"/>
            <rFont val="Times New Roman"/>
            <family val="1"/>
          </rPr>
          <t xml:space="preserve">
KSHV=50%
</t>
        </r>
      </text>
    </comment>
    <comment ref="AM12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E19" authorId="0" shapeId="0" xr:uid="{00000000-0006-0000-0600-00001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Nhập sai mức (đã sửa)</t>
        </r>
      </text>
    </comment>
    <comment ref="E21" authorId="0" shapeId="0" xr:uid="{00000000-0006-0000-0600-00001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Nhập sai mức (đã sửa)</t>
        </r>
      </text>
    </comment>
    <comment ref="E26" authorId="0" shapeId="0" xr:uid="{00000000-0006-0000-0600-00001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Nhập sai mức (đã sửa)</t>
        </r>
      </text>
    </comment>
  </commentList>
</comments>
</file>

<file path=xl/sharedStrings.xml><?xml version="1.0" encoding="utf-8"?>
<sst xmlns="http://schemas.openxmlformats.org/spreadsheetml/2006/main" count="437" uniqueCount="232">
  <si>
    <t>PHÂN HIỆU ĐÀO TẠO MÓNG CÁI</t>
  </si>
  <si>
    <t>TT</t>
  </si>
  <si>
    <t>Họ và tên</t>
  </si>
  <si>
    <t>Chức danh công việc</t>
  </si>
  <si>
    <t>Xếp loại LĐ</t>
  </si>
  <si>
    <t>Tiền lương chức danh công việc</t>
  </si>
  <si>
    <t>Ngày công trong tháng hưởng lương</t>
  </si>
  <si>
    <t>Công trong tháng không hưởng lương</t>
  </si>
  <si>
    <t>Số HS tuyển mới</t>
  </si>
  <si>
    <t>Tiền lương trong tháng</t>
  </si>
  <si>
    <t>Tổng thu nhập</t>
  </si>
  <si>
    <t>Tiền lương/các khoản hỗ trợ từ nguồn tiền lương Nhà trường</t>
  </si>
  <si>
    <t>Tiền lương/các khoản hỗ trợ theo đơn giá</t>
  </si>
  <si>
    <t>Công đi làm</t>
  </si>
  <si>
    <t>Công lễ</t>
  </si>
  <si>
    <t>Công  phép</t>
  </si>
  <si>
    <t>Công khác hưởng như đi làm</t>
  </si>
  <si>
    <t>Công việc riêng (VR-), tạm hoãn HĐ…</t>
  </si>
  <si>
    <t>Công  hưởng lương BHXH</t>
  </si>
  <si>
    <t>B2 (tự do)</t>
  </si>
  <si>
    <t>C (tự do)</t>
  </si>
  <si>
    <t>C (LK)</t>
  </si>
  <si>
    <t>Nâng 1 hạng</t>
  </si>
  <si>
    <t>Nâng 2 hạng</t>
  </si>
  <si>
    <t>Nâng B1 số tự động lên B1Ck</t>
  </si>
  <si>
    <t>Nâng B1CK lên B2</t>
  </si>
  <si>
    <t>Mức lương</t>
  </si>
  <si>
    <t>Phụ cấp trách nhiệm</t>
  </si>
  <si>
    <t>Tiền lương cơ bản</t>
  </si>
  <si>
    <t>Tiền lương chất lượng công việc chi trong tháng</t>
  </si>
  <si>
    <t>Lương nghỉ lễ</t>
  </si>
  <si>
    <t>Lương nghỉ phép</t>
  </si>
  <si>
    <t>Khuyến khích GV giỏi</t>
  </si>
  <si>
    <t>Tiền lương Trưởng khoa; Tiền lương theo doanh thu (PK, TBM, PBM)</t>
  </si>
  <si>
    <t>Lương tuyển sinh</t>
  </si>
  <si>
    <t>Lương giảng dạy thực hành ô tô các hạng</t>
  </si>
  <si>
    <t>Lương hạng A1 (TS, LT+TH)</t>
  </si>
  <si>
    <t>Trưởng khoa</t>
  </si>
  <si>
    <t>Giáo viên</t>
  </si>
  <si>
    <t>Tổng cộng</t>
  </si>
  <si>
    <t>Các khoản trừ</t>
  </si>
  <si>
    <t>PC ATVSV</t>
  </si>
  <si>
    <t>Lương thẩm tra Quyết toán dự án đầu tư XDCB</t>
  </si>
  <si>
    <t>PC ĐTN</t>
  </si>
  <si>
    <t>Ốm đau TS T12/2018</t>
  </si>
  <si>
    <t>Ốm đau TS T7</t>
  </si>
  <si>
    <t>Ốm đau TS T4</t>
  </si>
  <si>
    <t>Tiền còn lĩnh sau các khoản trừ</t>
  </si>
  <si>
    <t>Quá lương</t>
  </si>
  <si>
    <t xml:space="preserve">Công CN </t>
  </si>
  <si>
    <t>Số tiền CN</t>
  </si>
  <si>
    <t>Tổng số tiền chuyển lương và CN</t>
  </si>
  <si>
    <t>Trừ 1% ĐP công đoàn</t>
  </si>
  <si>
    <t>Trừ 8% BHXH</t>
  </si>
  <si>
    <t xml:space="preserve">Trừ 1,5% BHYT </t>
  </si>
  <si>
    <t>Trừ 1% BHTN</t>
  </si>
  <si>
    <t>Điện thoại vượt</t>
  </si>
  <si>
    <t>Trừ vượt định mức VPP</t>
  </si>
  <si>
    <t>Trừ tiền tham quan ĐL; HQ</t>
  </si>
  <si>
    <t>Quỹ mái ấm công đoàn</t>
  </si>
  <si>
    <t>Trừ thuế TNCN T11</t>
  </si>
  <si>
    <t>Trừ tiền  vay XN  TK 1388</t>
  </si>
  <si>
    <t xml:space="preserve">Trừ  tiền nhà ở, điện nước </t>
  </si>
  <si>
    <t>Cộng các khoản trừ</t>
  </si>
  <si>
    <t>Ủng hộ CNLĐ bị ảnh hưởng mưa lũ</t>
  </si>
  <si>
    <t>Tiền lương kiêm nhiệm giáo vụ khoa</t>
  </si>
  <si>
    <t xml:space="preserve">   KHOA Ô TÔ HẢI ĐẦM HÀ</t>
  </si>
  <si>
    <t>Công thử việc</t>
  </si>
  <si>
    <t>Công bồi dưỡng, hỗ trợ lương</t>
  </si>
  <si>
    <t>B1  (LK)</t>
  </si>
  <si>
    <t>B2 (LK)</t>
  </si>
  <si>
    <t>Tiền lương đóng BHXH 2021</t>
  </si>
  <si>
    <t>BHTT 2021</t>
  </si>
  <si>
    <t>Ty Trường Sơn</t>
  </si>
  <si>
    <t xml:space="preserve">Công đi học, việc riêng (VR+), hè điều dưỡng, BD, hỗ trợ lương... </t>
  </si>
  <si>
    <t xml:space="preserve">Lương đi học, việc riêng (VR+), hè điều dưỡng, BD, hỗ trợ lương... </t>
  </si>
  <si>
    <t>Lương thử việc</t>
  </si>
  <si>
    <t>tạm vay lương (+)/Trả tạm ứng lương (-)</t>
  </si>
  <si>
    <t>BẢNG THANH TOÁN TIỀN LƯƠNG THÁNG 5/2021</t>
  </si>
  <si>
    <t>Công việc riêng (VR-), tạm hoãn HĐ, nghỉ theo PA covid…</t>
  </si>
  <si>
    <t>B1 tự do</t>
  </si>
  <si>
    <t>Lương theo PA covid</t>
  </si>
  <si>
    <t>Thuế TNCN T5</t>
  </si>
  <si>
    <t>Thuế TNCN T4</t>
  </si>
  <si>
    <t>NGƯỜI LẬP</t>
  </si>
  <si>
    <t>KẾ TOÁN TRƯỞNG</t>
  </si>
  <si>
    <t>HIỆU TRƯỞNG</t>
  </si>
  <si>
    <t>Nguyễn Quốc Tuấn</t>
  </si>
  <si>
    <t>Nguyễn Thị Hằng</t>
  </si>
  <si>
    <t>Nguyễn Thị Nhung</t>
  </si>
  <si>
    <t>Ký nhận</t>
  </si>
  <si>
    <t>Số HS tuyển mới thanh toán tiền lương tuyển sinh</t>
  </si>
  <si>
    <t>HV theo QĐ 3333</t>
  </si>
  <si>
    <t>HV theo QĐ 7478</t>
  </si>
  <si>
    <t>C</t>
  </si>
  <si>
    <t>Lương kiêm nhiệm giáo vụ khoa</t>
  </si>
  <si>
    <t>Lương GD lý thuyết</t>
  </si>
  <si>
    <t>Lương GD thực hành</t>
  </si>
  <si>
    <t>Giáo vụ khoa</t>
  </si>
  <si>
    <t xml:space="preserve">Trừ thuế TNCN </t>
  </si>
  <si>
    <t>TRƯỜNG CAO ĐẲNG THAN KHOÁNG SẢN VIỆT NAM</t>
  </si>
  <si>
    <t>KHOA Ô TÔ HẢI ĐẦM HÀ</t>
  </si>
  <si>
    <t>Tiền lương chức danh công việc (đ/tháng)</t>
  </si>
  <si>
    <t>Các khoản phụ cấp</t>
  </si>
  <si>
    <t>Xếp loại LĐ theo doanh thu, tuyển sinh</t>
  </si>
  <si>
    <t>Xếp loại LĐ theo các tiêu chí khác</t>
  </si>
  <si>
    <t>Tiền lương đóng BHXH</t>
  </si>
  <si>
    <t>HV theo QĐ 158</t>
  </si>
  <si>
    <t>Tiền lương/ các khoản hỗ trợ từ nguồn tiền lương Nhà trường</t>
  </si>
  <si>
    <t>Tiền lương trưởng khoa theo doanh thu, tuyển sinh, chất lượng đào tạo</t>
  </si>
  <si>
    <t>Tiền lương/ các khoản hỗ trợ theo đơn giá</t>
  </si>
  <si>
    <t>B1 tự động (TT)</t>
  </si>
  <si>
    <t>B2 (TT)</t>
  </si>
  <si>
    <t>C (TT)</t>
  </si>
  <si>
    <t>lương thêm giờ</t>
  </si>
  <si>
    <t xml:space="preserve">Tiền lương quản lý (Phó trưởng khoa, Trưởng bộ môn) </t>
  </si>
  <si>
    <t>Tiền Lương giảm trừ theo phân loại B,C (-)</t>
  </si>
  <si>
    <t>Tạm ứng tiền lương (+)</t>
  </si>
  <si>
    <t>QT lương năm 2021</t>
  </si>
  <si>
    <t>A</t>
  </si>
  <si>
    <t>B</t>
  </si>
  <si>
    <t>D</t>
  </si>
  <si>
    <t>Bùi Đình</t>
  </si>
  <si>
    <t>Văn</t>
  </si>
  <si>
    <t>Vũ Thị</t>
  </si>
  <si>
    <t>Quỳnh</t>
  </si>
  <si>
    <t>Cao Văn</t>
  </si>
  <si>
    <t>Hùng</t>
  </si>
  <si>
    <t>Tô Văn</t>
  </si>
  <si>
    <t>Đông</t>
  </si>
  <si>
    <t>Tô Thanh</t>
  </si>
  <si>
    <t>Tùng</t>
  </si>
  <si>
    <t>Phạm Văn</t>
  </si>
  <si>
    <t>Trung</t>
  </si>
  <si>
    <t>Tô Ngọc</t>
  </si>
  <si>
    <t>Đạt</t>
  </si>
  <si>
    <t>Lê</t>
  </si>
  <si>
    <t>Hưng</t>
  </si>
  <si>
    <t>Giản Tiến</t>
  </si>
  <si>
    <t>Nam</t>
  </si>
  <si>
    <t>Đặng Xuân</t>
  </si>
  <si>
    <t>Lương Văn</t>
  </si>
  <si>
    <t>Trường</t>
  </si>
  <si>
    <t>Lê Trung</t>
  </si>
  <si>
    <t>Hiếu</t>
  </si>
  <si>
    <t>Trần Ngọc</t>
  </si>
  <si>
    <t>Thoan</t>
  </si>
  <si>
    <t>Nguyễn Phúc</t>
  </si>
  <si>
    <t>Bảo</t>
  </si>
  <si>
    <t>Thành</t>
  </si>
  <si>
    <t>Ty Trường</t>
  </si>
  <si>
    <t>Sơn</t>
  </si>
  <si>
    <t>BHTT năm 2022</t>
  </si>
  <si>
    <t>BẢNG THANH TOÁN TIỀN LƯƠNG THÁNG 03 - NĂM 2022</t>
  </si>
  <si>
    <t>Họ Và tên</t>
  </si>
  <si>
    <t>Thuế TNCN T3</t>
  </si>
  <si>
    <t>Cộng</t>
  </si>
  <si>
    <t>Tổng số tiền lương và CN</t>
  </si>
  <si>
    <t>Hòa</t>
  </si>
  <si>
    <t>Nguyễn Văn</t>
  </si>
  <si>
    <t>Nguyễn Ngọc</t>
  </si>
  <si>
    <t>Hiệp</t>
  </si>
  <si>
    <t>Đặng Quang</t>
  </si>
  <si>
    <t>Tiền lương cơ bản được hưởng</t>
  </si>
  <si>
    <t>Lương GD A1</t>
  </si>
  <si>
    <t>Mức tiền lương cơ bản (đ/tháng)</t>
  </si>
  <si>
    <t>Điện thoại</t>
  </si>
  <si>
    <t>Lê Thái</t>
  </si>
  <si>
    <t>Linh</t>
  </si>
  <si>
    <t>Công phục vụ SH</t>
  </si>
  <si>
    <t>CV giáo vụ</t>
  </si>
  <si>
    <t xml:space="preserve">GV trình độ trung cấp </t>
  </si>
  <si>
    <t>GV trình độ sơ cấp</t>
  </si>
  <si>
    <t>Lương Lễ, phép</t>
  </si>
  <si>
    <t>Thực hiện cắt Polyp ở đợt khám sức khỏe</t>
  </si>
  <si>
    <t>Họ và tên</t>
  </si>
  <si>
    <t>Giờ vượt Lý Thuyết được thanh toán trong tháng</t>
  </si>
  <si>
    <t>Trừ tiền đi nghỉ cuối tuần</t>
  </si>
  <si>
    <t>TẬP ĐOÀN CÔNG NGHIỆP THAN - KHOÁNG SẢN VIỆT NAM</t>
  </si>
  <si>
    <t>Biểu 05</t>
  </si>
  <si>
    <t>HS mới TTTL TS</t>
  </si>
  <si>
    <t>Bstđ</t>
  </si>
  <si>
    <t>Bsck</t>
  </si>
  <si>
    <t>C1</t>
  </si>
  <si>
    <t>Tiền lương/các khoản hỗ trợ từ nguồn tiền lương Nhà trường</t>
  </si>
  <si>
    <t>Võ Đức</t>
  </si>
  <si>
    <t>Tiền lương chức danh công việc - QĐ 2126 từ 01/4/2025 (đ/tháng)</t>
  </si>
  <si>
    <t>Công GD + nghiệp vụ</t>
  </si>
  <si>
    <t xml:space="preserve"> Lễ/Tết</t>
  </si>
  <si>
    <t>Bồi dưỡng</t>
  </si>
  <si>
    <t>Công thêm giờ vào T7+CN và giờ vượt của GVLT</t>
  </si>
  <si>
    <t>Công  BHXH chi trả</t>
  </si>
  <si>
    <t>Năm 2025</t>
  </si>
  <si>
    <t>Truy đóng BHXH</t>
  </si>
  <si>
    <t xml:space="preserve">Tiền lương chất lượng công việc </t>
  </si>
  <si>
    <t>Truy lĩnh nâng lương công tác phục vụ, nghiệp vụ</t>
  </si>
  <si>
    <t>Tiền lương khác + thêm giờ</t>
  </si>
  <si>
    <t>BSTN tạm chi</t>
  </si>
  <si>
    <t>Lương GD TH</t>
  </si>
  <si>
    <t>Lương GD LT</t>
  </si>
  <si>
    <t>Tiền Lương giảm trừ theo phân loại (-)</t>
  </si>
  <si>
    <t>Hoàn trả tiền lương đã vay</t>
  </si>
  <si>
    <t>BSTN được QT khi chấm dứt HĐLĐ</t>
  </si>
  <si>
    <t>Phó Trưởng khoa phụ trách khoa</t>
  </si>
  <si>
    <t>Công khác hưởng lương chức danh</t>
  </si>
  <si>
    <t>Trưởng BM THLX</t>
  </si>
  <si>
    <t>Công không hưởng lương</t>
  </si>
  <si>
    <t>Công GD lý thuyết của T.khoa</t>
  </si>
  <si>
    <t>Thử việc, bồi dưỡng</t>
  </si>
  <si>
    <t>Bế Văn</t>
  </si>
  <si>
    <t>Hoài</t>
  </si>
  <si>
    <t xml:space="preserve">  TRƯỜNG CAO ĐẲNG THAN - KHOÁNG SẢN VIỆT NAM</t>
  </si>
  <si>
    <t>Thử việc (85%)</t>
  </si>
  <si>
    <t>Trừ 0,5% ĐP công đoàn</t>
  </si>
  <si>
    <t>PC - ATV</t>
  </si>
  <si>
    <t>PC - ĐTN</t>
  </si>
  <si>
    <t>Lương hỗ trợ giáo viên mới</t>
  </si>
  <si>
    <t>Thu hồi KP do sử dụng nhiên liệu vượt định mức theo QĐ số 6947/QĐ-CĐTKV ngày 28/11/2025</t>
  </si>
  <si>
    <t>Tiên lương QT 2026</t>
  </si>
  <si>
    <t>GV trình độ trung cấp</t>
  </si>
  <si>
    <t xml:space="preserve"> A </t>
  </si>
  <si>
    <t>Đơn vị tính: Đồng</t>
  </si>
  <si>
    <t>Công thêm giờ (giờ)</t>
  </si>
  <si>
    <t>BẢNG THANH TOÁN TIỀN LƯƠNG THÁNG 4 - NĂM 2026</t>
  </si>
  <si>
    <t>BHTT năm 2026</t>
  </si>
  <si>
    <t>Trừ thuế TNCN T4.2026</t>
  </si>
  <si>
    <t>Tiền lương được chi trong tháng</t>
  </si>
  <si>
    <t>21=13+...+20</t>
  </si>
  <si>
    <t>29=22+...+28</t>
  </si>
  <si>
    <t>32=21-29+30+31</t>
  </si>
  <si>
    <t>36=32+33+35</t>
  </si>
  <si>
    <t>Xét nghiệm sinh tiết + Cắt Polyp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</si>
</sst>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4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\ _₫_-;\-* #,##0.00\ _₫_-;_-* &quot;-&quot;??\ _₫_-;_-@_-"/>
    <numFmt numFmtId="167" formatCode="#,##0.00\ &quot;€&quot;;[Red]\-#,##0.00\ &quot;€&quot;"/>
    <numFmt numFmtId="168" formatCode="_ * #,##0_ ;_ * \-#,##0_ ;_ * &quot;-&quot;??_ ;_ @_ "/>
    <numFmt numFmtId="169" formatCode="_ * #,##0.00_ ;_ * \-#,##0.00_ ;_ * &quot;-&quot;??_ ;_ @_ "/>
    <numFmt numFmtId="170" formatCode="_(* #,##0_);_(* \(#,##0\);_(* &quot;-&quot;??_);_(@_)"/>
    <numFmt numFmtId="171" formatCode="_-&quot;$&quot;* #,##0_-;\-&quot;$&quot;* #,##0_-;_-&quot;$&quot;* &quot;-&quot;_-;_-@_-"/>
    <numFmt numFmtId="172" formatCode="_-&quot;$&quot;* #,##0.00_-;\-&quot;$&quot;* #,##0.00_-;_-&quot;$&quot;* &quot;-&quot;??_-;_-@_-"/>
    <numFmt numFmtId="173" formatCode="00.000"/>
    <numFmt numFmtId="174" formatCode="&quot;￥&quot;#,##0;&quot;￥&quot;\-#,##0"/>
    <numFmt numFmtId="175" formatCode="\$#,##0\ ;\(\$#,##0\)"/>
    <numFmt numFmtId="176" formatCode="&quot;\&quot;#,##0;[Red]&quot;\&quot;&quot;\&quot;\-#,##0"/>
    <numFmt numFmtId="177" formatCode="&quot;\&quot;#,##0.00;[Red]&quot;\&quot;&quot;\&quot;&quot;\&quot;&quot;\&quot;&quot;\&quot;&quot;\&quot;\-#,##0.00"/>
    <numFmt numFmtId="178" formatCode="&quot;VND&quot;#,##0_);[Red]\(&quot;VND&quot;#,##0\)"/>
    <numFmt numFmtId="179" formatCode="_(* #,##0.000_);_(* \(#,##0.000\);_(* &quot;-&quot;??_);_(@_)"/>
    <numFmt numFmtId="180" formatCode="_(* #,##0.0000_);_(* \(#,##0.0000\);_(* &quot;-&quot;??_);_(@_)"/>
    <numFmt numFmtId="181" formatCode="#,##0.00\ &quot;F&quot;;\-#,##0.00\ &quot;F&quot;"/>
    <numFmt numFmtId="182" formatCode="#,##0.00\ &quot;F&quot;;[Red]\-#,##0.00\ &quot;F&quot;"/>
    <numFmt numFmtId="183" formatCode="_-* #,##0\ &quot;F&quot;_-;\-* #,##0\ &quot;F&quot;_-;_-* &quot;-&quot;\ &quot;F&quot;_-;_-@_-"/>
    <numFmt numFmtId="184" formatCode="0\ \ \ \ "/>
    <numFmt numFmtId="185" formatCode="\t0.00%"/>
    <numFmt numFmtId="186" formatCode="\t#\ ??/??"/>
    <numFmt numFmtId="187" formatCode="#,##0;\(#,##0\)"/>
    <numFmt numFmtId="188" formatCode="#,##0.0_);\(#,##0.0\)"/>
    <numFmt numFmtId="189" formatCode="0.0%;[Red]\(0.0%\)"/>
    <numFmt numFmtId="190" formatCode="0.0%;\(0.0%\)"/>
    <numFmt numFmtId="191" formatCode="#,##0.000_);\(#,##0.000\)"/>
    <numFmt numFmtId="192" formatCode="_ * #,##0.00_)&quot;£&quot;_ ;_ * \(#,##0.00\)&quot;£&quot;_ ;_ * &quot;-&quot;??_)&quot;£&quot;_ ;_ @_ "/>
    <numFmt numFmtId="193" formatCode="#,##0\ &quot;F&quot;;\-#,##0\ &quot;F&quot;"/>
    <numFmt numFmtId="194" formatCode="#,##0\ &quot;F&quot;;[Red]\-#,##0\ &quot;F&quot;"/>
    <numFmt numFmtId="195" formatCode="&quot;ß&quot;\t#,##0_);\(&quot;ß&quot;\t#,##0\)"/>
    <numFmt numFmtId="196" formatCode="_(\ß* \t#,##0_);_(\ß* \(\t#,##0\);_(\ß* &quot;-&quot;_);_(@_)"/>
    <numFmt numFmtId="197" formatCode="&quot;ß&quot;\t#,##0_);[Red]\(&quot;ß&quot;\t#,##0\)"/>
    <numFmt numFmtId="198" formatCode="&quot;\&quot;#,##0;[Red]\-&quot;\&quot;#,##0"/>
    <numFmt numFmtId="199" formatCode="&quot;\&quot;#,##0.00;\-&quot;\&quot;#,##0.00"/>
    <numFmt numFmtId="200" formatCode="&quot;?&quot;#,##0;&quot;?&quot;\-#,##0"/>
    <numFmt numFmtId="201" formatCode="_ * #,##0_ ;_ * \-#,##0_ ;_ * &quot;-&quot;_ ;_ @_ "/>
    <numFmt numFmtId="202" formatCode="_-* #,##0\ _D_M_-;\-* #,##0\ _D_M_-;_-* &quot;-&quot;\ _D_M_-;_-@_-"/>
    <numFmt numFmtId="203" formatCode="_-* #,##0.00\ _D_M_-;\-* #,##0.00\ _D_M_-;_-* &quot;-&quot;??\ _D_M_-;_-@_-"/>
    <numFmt numFmtId="204" formatCode="#."/>
    <numFmt numFmtId="205" formatCode="#,##0\ &quot;mk&quot;;[Red]\-#,##0\ &quot;mk&quot;"/>
    <numFmt numFmtId="206" formatCode="_-* #,##0\ _m_k_-;\-* #,##0\ _m_k_-;_-* &quot;-&quot;\ _m_k_-;_-@_-"/>
    <numFmt numFmtId="207" formatCode="_-* #,##0\ &quot;DM&quot;_-;\-* #,##0\ &quot;DM&quot;_-;_-* &quot;-&quot;\ &quot;DM&quot;_-;_-@_-"/>
    <numFmt numFmtId="208" formatCode="_-* #,##0.00\ &quot;DM&quot;_-;\-* #,##0.00\ &quot;DM&quot;_-;_-* &quot;-&quot;??\ &quot;DM&quot;_-;_-@_-"/>
    <numFmt numFmtId="209" formatCode="_-* #,##0\ &quot;$&quot;_-;\-* #,##0\ &quot;$&quot;_-;_-* &quot;-&quot;\ &quot;$&quot;_-;_-@_-"/>
    <numFmt numFmtId="210" formatCode="_-* #,##0.00\ &quot;$&quot;_-;\-* #,##0.00\ &quot;$&quot;_-;_-* &quot;-&quot;??\ &quot;$&quot;_-;_-@_-"/>
    <numFmt numFmtId="211" formatCode="_(* #,##0.0_);_(* \(#,##0.0\);_(* &quot;-&quot;??_);_(@_)"/>
    <numFmt numFmtId="212" formatCode="_ * #,##0.0_ ;_ * \-#,##0.0_ ;_ * &quot;-&quot;??_ ;_ @_ "/>
    <numFmt numFmtId="213" formatCode="_ * #,##0.000_ ;_ * \-#,##0.000_ ;_ * &quot;-&quot;??_ ;_ @_ "/>
  </numFmts>
  <fonts count="115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5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9"/>
      <name val="Times New Roman"/>
      <family val="1"/>
    </font>
    <font>
      <sz val="12"/>
      <name val=".VnTime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i/>
      <sz val="8"/>
      <name val="Times New Roman"/>
      <family val="1"/>
    </font>
    <font>
      <sz val="13"/>
      <name val="Times New Roman"/>
      <family val="1"/>
    </font>
    <font>
      <b/>
      <sz val="11"/>
      <name val="Tahoma"/>
      <family val="2"/>
    </font>
    <font>
      <sz val="11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name val="Times New Roman"/>
      <family val="1"/>
    </font>
    <font>
      <b/>
      <u/>
      <sz val="14"/>
      <name val="Times New Roman"/>
      <family val="1"/>
    </font>
    <font>
      <b/>
      <u/>
      <sz val="12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sz val="14"/>
      <name val="??"/>
      <family val="3"/>
      <charset val="129"/>
    </font>
    <font>
      <sz val="14"/>
      <name val="??"/>
      <family val="3"/>
    </font>
    <font>
      <sz val="10"/>
      <name val="???"/>
      <family val="3"/>
    </font>
    <font>
      <sz val="14"/>
      <name val="VnTime"/>
    </font>
    <font>
      <sz val="12"/>
      <name val="¹ÙÅÁÃ¼"/>
      <family val="1"/>
    </font>
    <font>
      <sz val="12"/>
      <name val="¹UAAA¼"/>
      <family val="3"/>
      <charset val="129"/>
    </font>
    <font>
      <sz val="12"/>
      <name val="±¼¸²Ã¼"/>
      <family val="3"/>
    </font>
    <font>
      <sz val="11"/>
      <name val="µ¸¿ò"/>
      <family val="1"/>
    </font>
    <font>
      <sz val="10"/>
      <name val="Helv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7"/>
      <name val="Small Fonts"/>
      <family val="3"/>
      <charset val="128"/>
    </font>
    <font>
      <sz val="10"/>
      <name val="VNtimes new roman"/>
      <family val="2"/>
    </font>
    <font>
      <b/>
      <sz val="11"/>
      <name val="Arial"/>
      <family val="2"/>
    </font>
    <font>
      <sz val="10"/>
      <name val="MS Sans Serif"/>
      <family val="2"/>
    </font>
    <font>
      <sz val="12"/>
      <name val="Helv"/>
    </font>
    <font>
      <b/>
      <sz val="10"/>
      <name val="MS Sans Serif"/>
      <family val="2"/>
    </font>
    <font>
      <u/>
      <sz val="14"/>
      <color indexed="12"/>
      <name val=".VnTime"/>
      <family val="2"/>
    </font>
    <font>
      <sz val="13"/>
      <name val=".VnTime"/>
      <family val="2"/>
    </font>
    <font>
      <sz val="12"/>
      <name val="VNTime"/>
    </font>
    <font>
      <sz val="10"/>
      <name val="VNI-Helve-Condense"/>
    </font>
    <font>
      <sz val="14"/>
      <name val="VnTime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10"/>
      <name val=".VnTime"/>
      <family val="2"/>
    </font>
    <font>
      <sz val="9"/>
      <name val=".VnTime"/>
      <family val="2"/>
    </font>
    <font>
      <sz val="14"/>
      <name val=".VnArial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9"/>
      <name val="Arial"/>
      <family val="2"/>
    </font>
    <font>
      <sz val="11"/>
      <name val="돋움"/>
      <family val="3"/>
    </font>
    <font>
      <sz val="10"/>
      <name val="굴림체"/>
      <family val="3"/>
    </font>
    <font>
      <sz val="12"/>
      <name val="Courier"/>
      <family val="3"/>
    </font>
    <font>
      <sz val="10"/>
      <name val=" "/>
      <family val="1"/>
      <charset val="136"/>
    </font>
    <font>
      <b/>
      <sz val="18"/>
      <color indexed="56"/>
      <name val="Cambria"/>
      <family val="2"/>
    </font>
    <font>
      <sz val="11"/>
      <name val="??"/>
      <family val="3"/>
    </font>
    <font>
      <sz val="12"/>
      <name val="????"/>
      <family val="1"/>
      <charset val="136"/>
    </font>
    <font>
      <sz val="12"/>
      <name val="|??¢¥¢¬¨Ï"/>
      <family val="1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4"/>
      <name val=".VnTimeH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0"/>
      <name val="Helv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Helv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color indexed="8"/>
      <name val="Times New Roman"/>
      <family val="2"/>
    </font>
    <font>
      <sz val="11"/>
      <color indexed="10"/>
      <name val="Calibri"/>
      <family val="2"/>
    </font>
    <font>
      <sz val="16"/>
      <name val="AngsanaUPC"/>
      <family val="3"/>
    </font>
    <font>
      <sz val="12"/>
      <name val="바탕체"/>
      <family val="1"/>
    </font>
    <font>
      <sz val="12"/>
      <name val="宋体"/>
      <charset val="134"/>
    </font>
    <font>
      <sz val="10"/>
      <name val=".VnArial"/>
      <family val="1"/>
    </font>
    <font>
      <sz val="14"/>
      <color theme="1"/>
      <name val="Times New Roman"/>
      <family val="2"/>
    </font>
    <font>
      <sz val="11"/>
      <color theme="1"/>
      <name val="Times New Roman"/>
      <family val="2"/>
    </font>
    <font>
      <sz val="12"/>
      <color rgb="FFFF0000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2"/>
      <charset val="163"/>
    </font>
    <font>
      <b/>
      <sz val="14"/>
      <color rgb="FFFF0000"/>
      <name val="Times New Roman"/>
      <family val="1"/>
    </font>
    <font>
      <i/>
      <sz val="11"/>
      <name val="Times New Roman"/>
      <family val="1"/>
    </font>
    <font>
      <sz val="14"/>
      <color theme="0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125">
        <fgColor indexed="15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4">
    <xf numFmtId="0" fontId="0" fillId="0" borderId="0"/>
    <xf numFmtId="167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3" fillId="0" borderId="0"/>
    <xf numFmtId="0" fontId="37" fillId="0" borderId="0"/>
    <xf numFmtId="177" fontId="14" fillId="0" borderId="0" applyFont="0" applyFill="0" applyBorder="0" applyAlignment="0" applyProtection="0"/>
    <xf numFmtId="0" fontId="38" fillId="0" borderId="0" applyFont="0" applyFill="0" applyBorder="0" applyAlignment="0" applyProtection="0"/>
    <xf numFmtId="176" fontId="14" fillId="0" borderId="0" applyFont="0" applyFill="0" applyBorder="0" applyAlignment="0" applyProtection="0"/>
    <xf numFmtId="200" fontId="77" fillId="0" borderId="0" applyFont="0" applyFill="0" applyBorder="0" applyAlignment="0" applyProtection="0"/>
    <xf numFmtId="173" fontId="7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164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42" fontId="74" fillId="0" borderId="0" applyFont="0" applyFill="0" applyBorder="0" applyAlignment="0" applyProtection="0"/>
    <xf numFmtId="0" fontId="40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9" fillId="0" borderId="0"/>
    <xf numFmtId="0" fontId="14" fillId="0" borderId="0" applyNumberFormat="0" applyFill="0" applyBorder="0" applyAlignment="0" applyProtection="0"/>
    <xf numFmtId="1" fontId="41" fillId="0" borderId="1" applyBorder="0" applyAlignment="0">
      <alignment horizontal="center"/>
    </xf>
    <xf numFmtId="0" fontId="80" fillId="2" borderId="0"/>
    <xf numFmtId="9" fontId="42" fillId="0" borderId="0" applyFont="0" applyFill="0" applyBorder="0" applyAlignment="0" applyProtection="0"/>
    <xf numFmtId="0" fontId="81" fillId="2" borderId="0"/>
    <xf numFmtId="0" fontId="82" fillId="3" borderId="0" applyNumberFormat="0" applyBorder="0" applyAlignment="0" applyProtection="0"/>
    <xf numFmtId="0" fontId="82" fillId="4" borderId="0" applyNumberFormat="0" applyBorder="0" applyAlignment="0" applyProtection="0"/>
    <xf numFmtId="0" fontId="82" fillId="5" borderId="0" applyNumberFormat="0" applyBorder="0" applyAlignment="0" applyProtection="0"/>
    <xf numFmtId="0" fontId="82" fillId="6" borderId="0" applyNumberFormat="0" applyBorder="0" applyAlignment="0" applyProtection="0"/>
    <xf numFmtId="0" fontId="82" fillId="7" borderId="0" applyNumberFormat="0" applyBorder="0" applyAlignment="0" applyProtection="0"/>
    <xf numFmtId="0" fontId="82" fillId="8" borderId="0" applyNumberFormat="0" applyBorder="0" applyAlignment="0" applyProtection="0"/>
    <xf numFmtId="0" fontId="83" fillId="2" borderId="0"/>
    <xf numFmtId="0" fontId="84" fillId="0" borderId="0">
      <alignment wrapText="1"/>
    </xf>
    <xf numFmtId="0" fontId="82" fillId="9" borderId="0" applyNumberFormat="0" applyBorder="0" applyAlignment="0" applyProtection="0"/>
    <xf numFmtId="0" fontId="82" fillId="10" borderId="0" applyNumberFormat="0" applyBorder="0" applyAlignment="0" applyProtection="0"/>
    <xf numFmtId="0" fontId="82" fillId="11" borderId="0" applyNumberFormat="0" applyBorder="0" applyAlignment="0" applyProtection="0"/>
    <xf numFmtId="0" fontId="82" fillId="6" borderId="0" applyNumberFormat="0" applyBorder="0" applyAlignment="0" applyProtection="0"/>
    <xf numFmtId="0" fontId="82" fillId="9" borderId="0" applyNumberFormat="0" applyBorder="0" applyAlignment="0" applyProtection="0"/>
    <xf numFmtId="0" fontId="82" fillId="12" borderId="0" applyNumberFormat="0" applyBorder="0" applyAlignment="0" applyProtection="0"/>
    <xf numFmtId="170" fontId="85" fillId="0" borderId="55" applyNumberFormat="0" applyFont="0" applyBorder="0" applyAlignment="0">
      <alignment horizontal="center" vertical="center"/>
    </xf>
    <xf numFmtId="0" fontId="86" fillId="13" borderId="0" applyNumberFormat="0" applyBorder="0" applyAlignment="0" applyProtection="0"/>
    <xf numFmtId="0" fontId="86" fillId="10" borderId="0" applyNumberFormat="0" applyBorder="0" applyAlignment="0" applyProtection="0"/>
    <xf numFmtId="0" fontId="86" fillId="11" borderId="0" applyNumberFormat="0" applyBorder="0" applyAlignment="0" applyProtection="0"/>
    <xf numFmtId="0" fontId="86" fillId="14" borderId="0" applyNumberFormat="0" applyBorder="0" applyAlignment="0" applyProtection="0"/>
    <xf numFmtId="0" fontId="86" fillId="15" borderId="0" applyNumberFormat="0" applyBorder="0" applyAlignment="0" applyProtection="0"/>
    <xf numFmtId="0" fontId="86" fillId="16" borderId="0" applyNumberFormat="0" applyBorder="0" applyAlignment="0" applyProtection="0"/>
    <xf numFmtId="0" fontId="86" fillId="17" borderId="0" applyNumberFormat="0" applyBorder="0" applyAlignment="0" applyProtection="0"/>
    <xf numFmtId="0" fontId="86" fillId="18" borderId="0" applyNumberFormat="0" applyBorder="0" applyAlignment="0" applyProtection="0"/>
    <xf numFmtId="0" fontId="86" fillId="19" borderId="0" applyNumberFormat="0" applyBorder="0" applyAlignment="0" applyProtection="0"/>
    <xf numFmtId="0" fontId="86" fillId="14" borderId="0" applyNumberFormat="0" applyBorder="0" applyAlignment="0" applyProtection="0"/>
    <xf numFmtId="0" fontId="86" fillId="15" borderId="0" applyNumberFormat="0" applyBorder="0" applyAlignment="0" applyProtection="0"/>
    <xf numFmtId="0" fontId="86" fillId="20" borderId="0" applyNumberFormat="0" applyBorder="0" applyAlignment="0" applyProtection="0"/>
    <xf numFmtId="195" fontId="14" fillId="0" borderId="0" applyFont="0" applyFill="0" applyBorder="0" applyAlignment="0" applyProtection="0"/>
    <xf numFmtId="0" fontId="43" fillId="0" borderId="0" applyFont="0" applyFill="0" applyBorder="0" applyAlignment="0" applyProtection="0"/>
    <xf numFmtId="195" fontId="14" fillId="0" borderId="0" applyFont="0" applyFill="0" applyBorder="0" applyAlignment="0" applyProtection="0"/>
    <xf numFmtId="196" fontId="14" fillId="0" borderId="0" applyFont="0" applyFill="0" applyBorder="0" applyAlignment="0" applyProtection="0"/>
    <xf numFmtId="0" fontId="43" fillId="0" borderId="0" applyFont="0" applyFill="0" applyBorder="0" applyAlignment="0" applyProtection="0"/>
    <xf numFmtId="196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0" fontId="43" fillId="0" borderId="0" applyFont="0" applyFill="0" applyBorder="0" applyAlignment="0" applyProtection="0"/>
    <xf numFmtId="19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43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87" fillId="4" borderId="0" applyNumberFormat="0" applyBorder="0" applyAlignment="0" applyProtection="0"/>
    <xf numFmtId="0" fontId="43" fillId="0" borderId="0"/>
    <xf numFmtId="0" fontId="44" fillId="0" borderId="0"/>
    <xf numFmtId="0" fontId="43" fillId="0" borderId="0"/>
    <xf numFmtId="0" fontId="45" fillId="0" borderId="0"/>
    <xf numFmtId="0" fontId="14" fillId="0" borderId="0" applyFill="0" applyBorder="0" applyAlignment="0"/>
    <xf numFmtId="0" fontId="14" fillId="0" borderId="0" applyFill="0" applyBorder="0" applyAlignment="0"/>
    <xf numFmtId="188" fontId="46" fillId="0" borderId="0" applyFill="0" applyBorder="0" applyAlignment="0"/>
    <xf numFmtId="180" fontId="46" fillId="0" borderId="0" applyFill="0" applyBorder="0" applyAlignment="0"/>
    <xf numFmtId="189" fontId="46" fillId="0" borderId="0" applyFill="0" applyBorder="0" applyAlignment="0"/>
    <xf numFmtId="192" fontId="14" fillId="0" borderId="0" applyFill="0" applyBorder="0" applyAlignment="0"/>
    <xf numFmtId="192" fontId="14" fillId="0" borderId="0" applyFill="0" applyBorder="0" applyAlignment="0"/>
    <xf numFmtId="172" fontId="46" fillId="0" borderId="0" applyFill="0" applyBorder="0" applyAlignment="0"/>
    <xf numFmtId="190" fontId="46" fillId="0" borderId="0" applyFill="0" applyBorder="0" applyAlignment="0"/>
    <xf numFmtId="188" fontId="46" fillId="0" borderId="0" applyFill="0" applyBorder="0" applyAlignment="0"/>
    <xf numFmtId="0" fontId="88" fillId="21" borderId="56" applyNumberFormat="0" applyAlignment="0" applyProtection="0"/>
    <xf numFmtId="0" fontId="89" fillId="0" borderId="0"/>
    <xf numFmtId="0" fontId="90" fillId="22" borderId="57" applyNumberFormat="0" applyAlignment="0" applyProtection="0"/>
    <xf numFmtId="43" fontId="37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20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87" fontId="7" fillId="0" borderId="0"/>
    <xf numFmtId="3" fontId="14" fillId="0" borderId="0" applyFont="0" applyFill="0" applyBorder="0" applyAlignment="0" applyProtection="0"/>
    <xf numFmtId="188" fontId="46" fillId="0" borderId="0" applyFont="0" applyFill="0" applyBorder="0" applyAlignment="0" applyProtection="0"/>
    <xf numFmtId="175" fontId="14" fillId="0" borderId="0" applyFont="0" applyFill="0" applyBorder="0" applyAlignment="0" applyProtection="0"/>
    <xf numFmtId="185" fontId="14" fillId="0" borderId="0"/>
    <xf numFmtId="0" fontId="14" fillId="0" borderId="0" applyFont="0" applyFill="0" applyBorder="0" applyAlignment="0" applyProtection="0"/>
    <xf numFmtId="14" fontId="47" fillId="0" borderId="0" applyFill="0" applyBorder="0" applyAlignment="0"/>
    <xf numFmtId="202" fontId="14" fillId="0" borderId="0" applyFont="0" applyFill="0" applyBorder="0" applyAlignment="0" applyProtection="0"/>
    <xf numFmtId="203" fontId="14" fillId="0" borderId="0" applyFont="0" applyFill="0" applyBorder="0" applyAlignment="0" applyProtection="0"/>
    <xf numFmtId="186" fontId="14" fillId="0" borderId="0"/>
    <xf numFmtId="172" fontId="46" fillId="0" borderId="0" applyFill="0" applyBorder="0" applyAlignment="0"/>
    <xf numFmtId="188" fontId="46" fillId="0" borderId="0" applyFill="0" applyBorder="0" applyAlignment="0"/>
    <xf numFmtId="172" fontId="46" fillId="0" borderId="0" applyFill="0" applyBorder="0" applyAlignment="0"/>
    <xf numFmtId="190" fontId="46" fillId="0" borderId="0" applyFill="0" applyBorder="0" applyAlignment="0"/>
    <xf numFmtId="188" fontId="46" fillId="0" borderId="0" applyFill="0" applyBorder="0" applyAlignment="0"/>
    <xf numFmtId="0" fontId="91" fillId="0" borderId="0" applyNumberFormat="0" applyFill="0" applyBorder="0" applyAlignment="0" applyProtection="0"/>
    <xf numFmtId="2" fontId="14" fillId="0" borderId="0" applyFont="0" applyFill="0" applyBorder="0" applyAlignment="0" applyProtection="0"/>
    <xf numFmtId="0" fontId="92" fillId="5" borderId="0" applyNumberFormat="0" applyBorder="0" applyAlignment="0" applyProtection="0"/>
    <xf numFmtId="38" fontId="48" fillId="2" borderId="0" applyNumberFormat="0" applyBorder="0" applyAlignment="0" applyProtection="0"/>
    <xf numFmtId="38" fontId="48" fillId="23" borderId="0" applyNumberFormat="0" applyBorder="0" applyAlignment="0" applyProtection="0"/>
    <xf numFmtId="0" fontId="93" fillId="0" borderId="0">
      <alignment horizontal="left"/>
    </xf>
    <xf numFmtId="0" fontId="49" fillId="0" borderId="58" applyNumberFormat="0" applyAlignment="0" applyProtection="0">
      <alignment horizontal="left" vertical="center"/>
    </xf>
    <xf numFmtId="0" fontId="49" fillId="0" borderId="59">
      <alignment horizontal="left" vertical="center"/>
    </xf>
    <xf numFmtId="0" fontId="94" fillId="0" borderId="60" applyNumberFormat="0" applyFill="0" applyAlignment="0" applyProtection="0"/>
    <xf numFmtId="0" fontId="94" fillId="0" borderId="0" applyNumberFormat="0" applyFill="0" applyBorder="0" applyAlignment="0" applyProtection="0"/>
    <xf numFmtId="0" fontId="50" fillId="0" borderId="0" applyProtection="0"/>
    <xf numFmtId="204" fontId="95" fillId="0" borderId="0">
      <protection locked="0"/>
    </xf>
    <xf numFmtId="0" fontId="49" fillId="0" borderId="0" applyProtection="0"/>
    <xf numFmtId="204" fontId="95" fillId="0" borderId="0">
      <protection locked="0"/>
    </xf>
    <xf numFmtId="10" fontId="48" fillId="24" borderId="1" applyNumberFormat="0" applyBorder="0" applyAlignment="0" applyProtection="0"/>
    <xf numFmtId="10" fontId="48" fillId="23" borderId="1" applyNumberFormat="0" applyBorder="0" applyAlignment="0" applyProtection="0"/>
    <xf numFmtId="0" fontId="96" fillId="8" borderId="56" applyNumberFormat="0" applyAlignment="0" applyProtection="0"/>
    <xf numFmtId="172" fontId="46" fillId="0" borderId="0" applyFill="0" applyBorder="0" applyAlignment="0"/>
    <xf numFmtId="188" fontId="46" fillId="0" borderId="0" applyFill="0" applyBorder="0" applyAlignment="0"/>
    <xf numFmtId="172" fontId="46" fillId="0" borderId="0" applyFill="0" applyBorder="0" applyAlignment="0"/>
    <xf numFmtId="190" fontId="46" fillId="0" borderId="0" applyFill="0" applyBorder="0" applyAlignment="0"/>
    <xf numFmtId="188" fontId="46" fillId="0" borderId="0" applyFill="0" applyBorder="0" applyAlignment="0"/>
    <xf numFmtId="0" fontId="97" fillId="0" borderId="61" applyNumberFormat="0" applyFill="0" applyAlignment="0" applyProtection="0"/>
    <xf numFmtId="38" fontId="55" fillId="0" borderId="0" applyFont="0" applyFill="0" applyBorder="0" applyAlignment="0" applyProtection="0"/>
    <xf numFmtId="40" fontId="5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98" fillId="0" borderId="62"/>
    <xf numFmtId="205" fontId="65" fillId="0" borderId="0" applyFont="0" applyFill="0" applyBorder="0" applyAlignment="0" applyProtection="0"/>
    <xf numFmtId="206" fontId="65" fillId="0" borderId="0" applyFont="0" applyFill="0" applyBorder="0" applyAlignment="0" applyProtection="0"/>
    <xf numFmtId="198" fontId="14" fillId="0" borderId="0" applyFont="0" applyFill="0" applyBorder="0" applyAlignment="0" applyProtection="0"/>
    <xf numFmtId="199" fontId="14" fillId="0" borderId="0" applyFont="0" applyFill="0" applyBorder="0" applyAlignment="0" applyProtection="0"/>
    <xf numFmtId="0" fontId="51" fillId="0" borderId="0" applyNumberFormat="0" applyFont="0" applyFill="0" applyAlignment="0"/>
    <xf numFmtId="0" fontId="99" fillId="25" borderId="0" applyNumberFormat="0" applyBorder="0" applyAlignment="0" applyProtection="0"/>
    <xf numFmtId="0" fontId="7" fillId="0" borderId="0"/>
    <xf numFmtId="37" fontId="52" fillId="0" borderId="0"/>
    <xf numFmtId="178" fontId="53" fillId="0" borderId="0"/>
    <xf numFmtId="0" fontId="107" fillId="0" borderId="0"/>
    <xf numFmtId="0" fontId="107" fillId="0" borderId="0"/>
    <xf numFmtId="0" fontId="6" fillId="0" borderId="0"/>
    <xf numFmtId="0" fontId="108" fillId="0" borderId="0"/>
    <xf numFmtId="0" fontId="107" fillId="0" borderId="0"/>
    <xf numFmtId="0" fontId="14" fillId="0" borderId="0"/>
    <xf numFmtId="0" fontId="14" fillId="0" borderId="0"/>
    <xf numFmtId="0" fontId="47" fillId="0" borderId="0"/>
    <xf numFmtId="0" fontId="24" fillId="0" borderId="0"/>
    <xf numFmtId="0" fontId="24" fillId="0" borderId="0"/>
    <xf numFmtId="0" fontId="107" fillId="0" borderId="0"/>
    <xf numFmtId="0" fontId="107" fillId="0" borderId="0"/>
    <xf numFmtId="0" fontId="107" fillId="0" borderId="0"/>
    <xf numFmtId="0" fontId="13" fillId="26" borderId="63" applyNumberFormat="0" applyFon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4" fillId="0" borderId="0" applyFont="0" applyFill="0" applyBorder="0" applyAlignment="0" applyProtection="0"/>
    <xf numFmtId="0" fontId="7" fillId="0" borderId="0"/>
    <xf numFmtId="0" fontId="100" fillId="21" borderId="64" applyNumberFormat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5" fillId="0" borderId="65" applyNumberFormat="0" applyBorder="0"/>
    <xf numFmtId="172" fontId="46" fillId="0" borderId="0" applyFill="0" applyBorder="0" applyAlignment="0"/>
    <xf numFmtId="188" fontId="46" fillId="0" borderId="0" applyFill="0" applyBorder="0" applyAlignment="0"/>
    <xf numFmtId="172" fontId="46" fillId="0" borderId="0" applyFill="0" applyBorder="0" applyAlignment="0"/>
    <xf numFmtId="190" fontId="46" fillId="0" borderId="0" applyFill="0" applyBorder="0" applyAlignment="0"/>
    <xf numFmtId="188" fontId="46" fillId="0" borderId="0" applyFill="0" applyBorder="0" applyAlignment="0"/>
    <xf numFmtId="0" fontId="56" fillId="0" borderId="0"/>
    <xf numFmtId="0" fontId="55" fillId="0" borderId="0" applyNumberFormat="0" applyFont="0" applyFill="0" applyBorder="0" applyAlignment="0" applyProtection="0">
      <alignment horizontal="left"/>
    </xf>
    <xf numFmtId="0" fontId="57" fillId="0" borderId="62">
      <alignment horizontal="center"/>
    </xf>
    <xf numFmtId="0" fontId="58" fillId="0" borderId="0" applyNumberFormat="0" applyFill="0" applyBorder="0" applyAlignment="0" applyProtection="0">
      <alignment vertical="top"/>
      <protection locked="0"/>
    </xf>
    <xf numFmtId="0" fontId="98" fillId="0" borderId="0"/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49" fontId="47" fillId="0" borderId="0" applyFill="0" applyBorder="0" applyAlignment="0"/>
    <xf numFmtId="193" fontId="14" fillId="0" borderId="0" applyFill="0" applyBorder="0" applyAlignment="0"/>
    <xf numFmtId="193" fontId="14" fillId="0" borderId="0" applyFill="0" applyBorder="0" applyAlignment="0"/>
    <xf numFmtId="194" fontId="14" fillId="0" borderId="0" applyFill="0" applyBorder="0" applyAlignment="0"/>
    <xf numFmtId="194" fontId="14" fillId="0" borderId="0" applyFill="0" applyBorder="0" applyAlignment="0"/>
    <xf numFmtId="183" fontId="59" fillId="0" borderId="52">
      <alignment horizontal="center"/>
    </xf>
    <xf numFmtId="0" fontId="60" fillId="0" borderId="66"/>
    <xf numFmtId="0" fontId="54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84" fontId="61" fillId="0" borderId="0"/>
    <xf numFmtId="194" fontId="59" fillId="0" borderId="0"/>
    <xf numFmtId="181" fontId="59" fillId="0" borderId="1"/>
    <xf numFmtId="3" fontId="59" fillId="0" borderId="0" applyNumberFormat="0" applyBorder="0" applyAlignment="0" applyProtection="0">
      <alignment horizontal="centerContinuous"/>
      <protection locked="0"/>
    </xf>
    <xf numFmtId="3" fontId="59" fillId="0" borderId="0" applyNumberFormat="0" applyBorder="0" applyAlignment="0" applyProtection="0">
      <alignment horizontal="centerContinuous"/>
      <protection locked="0"/>
    </xf>
    <xf numFmtId="3" fontId="62" fillId="0" borderId="0">
      <protection locked="0"/>
    </xf>
    <xf numFmtId="0" fontId="63" fillId="27" borderId="1">
      <alignment horizontal="left" vertical="center"/>
    </xf>
    <xf numFmtId="5" fontId="64" fillId="0" borderId="9">
      <alignment horizontal="left" vertical="top"/>
    </xf>
    <xf numFmtId="5" fontId="65" fillId="0" borderId="10">
      <alignment horizontal="left" vertical="top"/>
    </xf>
    <xf numFmtId="0" fontId="66" fillId="0" borderId="10">
      <alignment horizontal="left" vertical="center"/>
    </xf>
    <xf numFmtId="207" fontId="14" fillId="0" borderId="0" applyFont="0" applyFill="0" applyBorder="0" applyAlignment="0" applyProtection="0"/>
    <xf numFmtId="208" fontId="14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209" fontId="103" fillId="0" borderId="0" applyFont="0" applyFill="0" applyBorder="0" applyAlignment="0" applyProtection="0"/>
    <xf numFmtId="210" fontId="103" fillId="0" borderId="0" applyFont="0" applyFill="0" applyBorder="0" applyAlignment="0" applyProtection="0"/>
    <xf numFmtId="0" fontId="103" fillId="0" borderId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6" fillId="0" borderId="0">
      <alignment vertical="center"/>
    </xf>
    <xf numFmtId="40" fontId="68" fillId="0" borderId="0" applyFont="0" applyFill="0" applyBorder="0" applyAlignment="0" applyProtection="0"/>
    <xf numFmtId="38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70" fillId="0" borderId="0"/>
    <xf numFmtId="0" fontId="104" fillId="0" borderId="0" applyFont="0" applyFill="0" applyBorder="0" applyAlignment="0" applyProtection="0"/>
    <xf numFmtId="0" fontId="104" fillId="0" borderId="0" applyFont="0" applyFill="0" applyBorder="0" applyAlignment="0" applyProtection="0"/>
    <xf numFmtId="174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0" fontId="73" fillId="0" borderId="0"/>
    <xf numFmtId="0" fontId="51" fillId="0" borderId="0"/>
    <xf numFmtId="164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05" fillId="0" borderId="0"/>
    <xf numFmtId="169" fontId="106" fillId="0" borderId="0" applyFont="0" applyFill="0" applyBorder="0" applyAlignment="0" applyProtection="0"/>
    <xf numFmtId="201" fontId="106" fillId="0" borderId="0" applyFont="0" applyFill="0" applyBorder="0" applyAlignment="0" applyProtection="0"/>
    <xf numFmtId="0" fontId="7" fillId="0" borderId="0"/>
    <xf numFmtId="171" fontId="71" fillId="0" borderId="0" applyFont="0" applyFill="0" applyBorder="0" applyAlignment="0" applyProtection="0"/>
    <xf numFmtId="6" fontId="74" fillId="0" borderId="0" applyFont="0" applyFill="0" applyBorder="0" applyAlignment="0" applyProtection="0"/>
    <xf numFmtId="172" fontId="71" fillId="0" borderId="0" applyFont="0" applyFill="0" applyBorder="0" applyAlignment="0" applyProtection="0"/>
    <xf numFmtId="210" fontId="106" fillId="0" borderId="0" applyFont="0" applyFill="0" applyBorder="0" applyAlignment="0" applyProtection="0"/>
    <xf numFmtId="209" fontId="106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166" fontId="13" fillId="0" borderId="0" applyFont="0" applyFill="0" applyBorder="0" applyAlignment="0" applyProtection="0"/>
  </cellStyleXfs>
  <cellXfs count="327">
    <xf numFmtId="0" fontId="0" fillId="0" borderId="0" xfId="0"/>
    <xf numFmtId="168" fontId="6" fillId="0" borderId="3" xfId="2" applyNumberFormat="1" applyFont="1" applyFill="1" applyBorder="1" applyAlignment="1">
      <alignment vertical="center" shrinkToFit="1"/>
    </xf>
    <xf numFmtId="168" fontId="1" fillId="0" borderId="13" xfId="2" applyNumberFormat="1" applyFont="1" applyFill="1" applyBorder="1" applyAlignment="1">
      <alignment vertical="center" shrinkToFit="1"/>
    </xf>
    <xf numFmtId="168" fontId="6" fillId="0" borderId="2" xfId="2" applyNumberFormat="1" applyFont="1" applyFill="1" applyBorder="1" applyAlignment="1">
      <alignment vertical="center" shrinkToFit="1"/>
    </xf>
    <xf numFmtId="168" fontId="1" fillId="0" borderId="14" xfId="2" applyNumberFormat="1" applyFont="1" applyFill="1" applyBorder="1" applyAlignment="1">
      <alignment vertical="center" shrinkToFit="1"/>
    </xf>
    <xf numFmtId="168" fontId="6" fillId="0" borderId="2" xfId="4" applyNumberFormat="1" applyFont="1" applyFill="1" applyBorder="1" applyAlignment="1">
      <alignment vertical="center" shrinkToFit="1"/>
    </xf>
    <xf numFmtId="168" fontId="6" fillId="0" borderId="3" xfId="4" applyNumberFormat="1" applyFont="1" applyFill="1" applyBorder="1" applyAlignment="1">
      <alignment vertical="center" shrinkToFit="1"/>
    </xf>
    <xf numFmtId="168" fontId="6" fillId="0" borderId="4" xfId="2" applyNumberFormat="1" applyFont="1" applyFill="1" applyBorder="1" applyAlignment="1">
      <alignment vertical="center" shrinkToFit="1"/>
    </xf>
    <xf numFmtId="168" fontId="6" fillId="0" borderId="4" xfId="4" applyNumberFormat="1" applyFont="1" applyFill="1" applyBorder="1" applyAlignment="1">
      <alignment vertical="center" shrinkToFit="1"/>
    </xf>
    <xf numFmtId="168" fontId="1" fillId="0" borderId="22" xfId="2" applyNumberFormat="1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68" fontId="6" fillId="0" borderId="0" xfId="1" applyNumberFormat="1" applyFont="1" applyFill="1" applyAlignment="1">
      <alignment vertical="center"/>
    </xf>
    <xf numFmtId="169" fontId="6" fillId="0" borderId="0" xfId="1" applyNumberFormat="1" applyFont="1" applyFill="1" applyAlignment="1">
      <alignment horizontal="center" vertical="center"/>
    </xf>
    <xf numFmtId="168" fontId="6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170" fontId="9" fillId="0" borderId="1" xfId="1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/>
    </xf>
    <xf numFmtId="3" fontId="12" fillId="0" borderId="3" xfId="0" applyNumberFormat="1" applyFont="1" applyBorder="1" applyAlignment="1">
      <alignment horizontal="center" vertical="center" shrinkToFit="1"/>
    </xf>
    <xf numFmtId="168" fontId="7" fillId="0" borderId="3" xfId="2" applyNumberFormat="1" applyFont="1" applyFill="1" applyBorder="1" applyAlignment="1">
      <alignment horizontal="center" vertical="center" shrinkToFit="1"/>
    </xf>
    <xf numFmtId="168" fontId="7" fillId="0" borderId="3" xfId="2" applyNumberFormat="1" applyFont="1" applyFill="1" applyBorder="1" applyAlignment="1">
      <alignment vertical="center" shrinkToFit="1"/>
    </xf>
    <xf numFmtId="0" fontId="7" fillId="0" borderId="3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18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/>
    </xf>
    <xf numFmtId="3" fontId="12" fillId="0" borderId="2" xfId="0" applyNumberFormat="1" applyFont="1" applyBorder="1" applyAlignment="1">
      <alignment horizontal="center" vertical="center" shrinkToFit="1"/>
    </xf>
    <xf numFmtId="168" fontId="7" fillId="0" borderId="2" xfId="2" applyNumberFormat="1" applyFont="1" applyFill="1" applyBorder="1" applyAlignment="1">
      <alignment horizontal="center" vertical="center" shrinkToFit="1"/>
    </xf>
    <xf numFmtId="168" fontId="7" fillId="0" borderId="2" xfId="2" applyNumberFormat="1" applyFont="1" applyFill="1" applyBorder="1" applyAlignment="1">
      <alignment vertical="center" shrinkToFit="1"/>
    </xf>
    <xf numFmtId="0" fontId="7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shrinkToFit="1"/>
    </xf>
    <xf numFmtId="168" fontId="15" fillId="0" borderId="2" xfId="2" applyNumberFormat="1" applyFont="1" applyFill="1" applyBorder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168" fontId="15" fillId="0" borderId="0" xfId="1" applyNumberFormat="1" applyFont="1" applyFill="1" applyBorder="1" applyAlignment="1">
      <alignment vertical="center" shrinkToFit="1"/>
    </xf>
    <xf numFmtId="168" fontId="15" fillId="0" borderId="0" xfId="1" applyNumberFormat="1" applyFont="1" applyFill="1" applyBorder="1" applyAlignment="1">
      <alignment horizontal="center" vertical="center" shrinkToFit="1"/>
    </xf>
    <xf numFmtId="168" fontId="7" fillId="0" borderId="0" xfId="0" applyNumberFormat="1" applyFont="1" applyAlignment="1">
      <alignment vertical="center" shrinkToFit="1"/>
    </xf>
    <xf numFmtId="3" fontId="3" fillId="0" borderId="0" xfId="0" applyNumberFormat="1" applyFont="1" applyAlignment="1">
      <alignment horizontal="center" vertical="center"/>
    </xf>
    <xf numFmtId="3" fontId="6" fillId="0" borderId="0" xfId="1" applyNumberFormat="1" applyFont="1" applyFill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3" fontId="12" fillId="0" borderId="3" xfId="0" quotePrefix="1" applyNumberFormat="1" applyFont="1" applyBorder="1" applyAlignment="1">
      <alignment horizontal="center" vertical="center" shrinkToFit="1"/>
    </xf>
    <xf numFmtId="168" fontId="12" fillId="0" borderId="3" xfId="1" applyNumberFormat="1" applyFont="1" applyFill="1" applyBorder="1" applyAlignment="1">
      <alignment vertical="center" shrinkToFit="1"/>
    </xf>
    <xf numFmtId="3" fontId="12" fillId="0" borderId="2" xfId="0" quotePrefix="1" applyNumberFormat="1" applyFont="1" applyBorder="1" applyAlignment="1">
      <alignment horizontal="center" vertical="center" shrinkToFit="1"/>
    </xf>
    <xf numFmtId="168" fontId="12" fillId="0" borderId="2" xfId="1" applyNumberFormat="1" applyFont="1" applyFill="1" applyBorder="1" applyAlignment="1">
      <alignment vertical="center" shrinkToFit="1"/>
    </xf>
    <xf numFmtId="168" fontId="7" fillId="0" borderId="2" xfId="5" applyNumberFormat="1" applyFont="1" applyFill="1" applyBorder="1" applyAlignment="1">
      <alignment vertical="center" shrinkToFit="1"/>
    </xf>
    <xf numFmtId="43" fontId="7" fillId="0" borderId="2" xfId="2" applyFont="1" applyFill="1" applyBorder="1" applyAlignment="1">
      <alignment vertical="center" shrinkToFit="1"/>
    </xf>
    <xf numFmtId="3" fontId="6" fillId="0" borderId="0" xfId="0" applyNumberFormat="1" applyFont="1" applyAlignment="1">
      <alignment vertical="center"/>
    </xf>
    <xf numFmtId="0" fontId="2" fillId="0" borderId="20" xfId="0" applyFont="1" applyBorder="1" applyAlignment="1">
      <alignment horizontal="left" vertical="center"/>
    </xf>
    <xf numFmtId="3" fontId="12" fillId="0" borderId="20" xfId="0" applyNumberFormat="1" applyFont="1" applyBorder="1" applyAlignment="1">
      <alignment horizontal="center" vertical="center" shrinkToFit="1"/>
    </xf>
    <xf numFmtId="168" fontId="7" fillId="0" borderId="20" xfId="2" applyNumberFormat="1" applyFont="1" applyFill="1" applyBorder="1" applyAlignment="1">
      <alignment horizontal="center" vertical="center" shrinkToFit="1"/>
    </xf>
    <xf numFmtId="168" fontId="7" fillId="0" borderId="20" xfId="2" applyNumberFormat="1" applyFont="1" applyFill="1" applyBorder="1" applyAlignment="1">
      <alignment vertical="center" shrinkToFit="1"/>
    </xf>
    <xf numFmtId="0" fontId="7" fillId="0" borderId="20" xfId="0" applyFont="1" applyBorder="1" applyAlignment="1">
      <alignment horizontal="center" vertical="center" wrapText="1"/>
    </xf>
    <xf numFmtId="3" fontId="7" fillId="0" borderId="20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vertical="center" shrinkToFit="1"/>
    </xf>
    <xf numFmtId="0" fontId="7" fillId="0" borderId="26" xfId="0" applyFont="1" applyBorder="1" applyAlignment="1">
      <alignment horizontal="center" vertical="center" shrinkToFit="1"/>
    </xf>
    <xf numFmtId="3" fontId="7" fillId="0" borderId="25" xfId="0" applyNumberFormat="1" applyFont="1" applyBorder="1" applyAlignment="1">
      <alignment horizontal="center" vertical="center" shrinkToFit="1"/>
    </xf>
    <xf numFmtId="168" fontId="12" fillId="0" borderId="20" xfId="1" applyNumberFormat="1" applyFont="1" applyFill="1" applyBorder="1" applyAlignment="1">
      <alignment vertical="center" shrinkToFit="1"/>
    </xf>
    <xf numFmtId="43" fontId="7" fillId="0" borderId="20" xfId="2" applyFont="1" applyFill="1" applyBorder="1" applyAlignment="1">
      <alignment vertical="center" shrinkToFi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8" fontId="7" fillId="0" borderId="25" xfId="2" applyNumberFormat="1" applyFont="1" applyFill="1" applyBorder="1" applyAlignment="1">
      <alignment horizontal="center" vertical="center" shrinkToFit="1"/>
    </xf>
    <xf numFmtId="168" fontId="7" fillId="0" borderId="10" xfId="2" applyNumberFormat="1" applyFont="1" applyFill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168" fontId="15" fillId="0" borderId="9" xfId="1" applyNumberFormat="1" applyFont="1" applyFill="1" applyBorder="1" applyAlignment="1">
      <alignment vertical="center" shrinkToFit="1"/>
    </xf>
    <xf numFmtId="168" fontId="15" fillId="0" borderId="9" xfId="1" applyNumberFormat="1" applyFont="1" applyFill="1" applyBorder="1" applyAlignment="1">
      <alignment horizontal="center" vertical="center" shrinkToFit="1"/>
    </xf>
    <xf numFmtId="168" fontId="15" fillId="0" borderId="30" xfId="1" applyNumberFormat="1" applyFont="1" applyFill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168" fontId="1" fillId="0" borderId="21" xfId="0" applyNumberFormat="1" applyFont="1" applyBorder="1" applyAlignment="1">
      <alignment vertical="center"/>
    </xf>
    <xf numFmtId="3" fontId="1" fillId="0" borderId="2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169" fontId="23" fillId="0" borderId="0" xfId="1" applyNumberFormat="1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168" fontId="24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169" fontId="24" fillId="0" borderId="0" xfId="1" applyNumberFormat="1" applyFont="1" applyFill="1" applyAlignment="1">
      <alignment horizontal="center" vertical="center"/>
    </xf>
    <xf numFmtId="168" fontId="1" fillId="0" borderId="32" xfId="2" applyNumberFormat="1" applyFont="1" applyFill="1" applyBorder="1" applyAlignment="1">
      <alignment vertical="center" shrinkToFit="1"/>
    </xf>
    <xf numFmtId="168" fontId="1" fillId="0" borderId="33" xfId="2" applyNumberFormat="1" applyFont="1" applyFill="1" applyBorder="1" applyAlignment="1">
      <alignment vertical="center" shrinkToFit="1"/>
    </xf>
    <xf numFmtId="168" fontId="1" fillId="0" borderId="34" xfId="2" applyNumberFormat="1" applyFont="1" applyFill="1" applyBorder="1" applyAlignment="1">
      <alignment vertical="center" shrinkToFit="1"/>
    </xf>
    <xf numFmtId="168" fontId="15" fillId="0" borderId="35" xfId="1" applyNumberFormat="1" applyFont="1" applyFill="1" applyBorder="1" applyAlignment="1">
      <alignment horizontal="center" vertical="center" shrinkToFit="1"/>
    </xf>
    <xf numFmtId="3" fontId="1" fillId="0" borderId="36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horizontal="center" vertical="center" shrinkToFit="1"/>
    </xf>
    <xf numFmtId="168" fontId="1" fillId="0" borderId="2" xfId="2" applyNumberFormat="1" applyFont="1" applyFill="1" applyBorder="1" applyAlignment="1">
      <alignment vertical="center" shrinkToFit="1"/>
    </xf>
    <xf numFmtId="3" fontId="6" fillId="0" borderId="4" xfId="0" applyNumberFormat="1" applyFont="1" applyBorder="1" applyAlignment="1">
      <alignment horizontal="center" vertical="center" shrinkToFit="1"/>
    </xf>
    <xf numFmtId="168" fontId="1" fillId="0" borderId="4" xfId="2" applyNumberFormat="1" applyFont="1" applyFill="1" applyBorder="1" applyAlignment="1">
      <alignment vertical="center" shrinkToFit="1"/>
    </xf>
    <xf numFmtId="168" fontId="1" fillId="0" borderId="3" xfId="2" applyNumberFormat="1" applyFont="1" applyFill="1" applyBorder="1" applyAlignment="1">
      <alignment vertical="center" shrinkToFit="1"/>
    </xf>
    <xf numFmtId="0" fontId="26" fillId="0" borderId="0" xfId="0" applyFont="1" applyAlignment="1">
      <alignment vertical="center"/>
    </xf>
    <xf numFmtId="3" fontId="6" fillId="0" borderId="3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 shrinkToFit="1"/>
    </xf>
    <xf numFmtId="168" fontId="7" fillId="0" borderId="25" xfId="2" applyNumberFormat="1" applyFont="1" applyFill="1" applyBorder="1" applyAlignment="1">
      <alignment vertical="center" shrinkToFit="1"/>
    </xf>
    <xf numFmtId="3" fontId="12" fillId="0" borderId="25" xfId="0" applyNumberFormat="1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left" vertical="center"/>
    </xf>
    <xf numFmtId="0" fontId="28" fillId="0" borderId="33" xfId="0" applyFont="1" applyBorder="1" applyAlignment="1">
      <alignment horizontal="left" vertical="center"/>
    </xf>
    <xf numFmtId="0" fontId="28" fillId="0" borderId="34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7" fillId="0" borderId="16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24" fillId="0" borderId="0" xfId="0" applyFont="1" applyAlignment="1">
      <alignment vertical="center" shrinkToFit="1"/>
    </xf>
    <xf numFmtId="3" fontId="9" fillId="0" borderId="3" xfId="0" applyNumberFormat="1" applyFont="1" applyBorder="1" applyAlignment="1">
      <alignment horizontal="right" vertical="center" wrapText="1"/>
    </xf>
    <xf numFmtId="168" fontId="7" fillId="0" borderId="3" xfId="5" applyNumberFormat="1" applyFont="1" applyFill="1" applyBorder="1" applyAlignment="1">
      <alignment vertical="center" shrinkToFit="1"/>
    </xf>
    <xf numFmtId="3" fontId="9" fillId="0" borderId="2" xfId="0" applyNumberFormat="1" applyFont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right" vertical="center" wrapText="1"/>
    </xf>
    <xf numFmtId="3" fontId="12" fillId="0" borderId="4" xfId="0" applyNumberFormat="1" applyFont="1" applyBorder="1" applyAlignment="1">
      <alignment horizontal="center" vertical="center" shrinkToFit="1"/>
    </xf>
    <xf numFmtId="168" fontId="7" fillId="0" borderId="4" xfId="2" applyNumberFormat="1" applyFont="1" applyFill="1" applyBorder="1" applyAlignment="1">
      <alignment horizontal="center" vertical="center" shrinkToFit="1"/>
    </xf>
    <xf numFmtId="168" fontId="7" fillId="0" borderId="4" xfId="2" applyNumberFormat="1" applyFont="1" applyFill="1" applyBorder="1" applyAlignment="1">
      <alignment vertical="center" shrinkToFit="1"/>
    </xf>
    <xf numFmtId="168" fontId="12" fillId="0" borderId="4" xfId="1" applyNumberFormat="1" applyFont="1" applyFill="1" applyBorder="1" applyAlignment="1">
      <alignment vertical="center" shrinkToFit="1"/>
    </xf>
    <xf numFmtId="3" fontId="7" fillId="0" borderId="4" xfId="0" applyNumberFormat="1" applyFont="1" applyBorder="1" applyAlignment="1">
      <alignment horizontal="center" vertical="center" shrinkToFit="1"/>
    </xf>
    <xf numFmtId="43" fontId="7" fillId="0" borderId="4" xfId="2" applyFont="1" applyFill="1" applyBorder="1" applyAlignment="1">
      <alignment vertical="center" shrinkToFit="1"/>
    </xf>
    <xf numFmtId="168" fontId="6" fillId="0" borderId="10" xfId="2" applyNumberFormat="1" applyFont="1" applyFill="1" applyBorder="1" applyAlignment="1">
      <alignment vertical="center" shrinkToFit="1"/>
    </xf>
    <xf numFmtId="168" fontId="6" fillId="0" borderId="10" xfId="4" applyNumberFormat="1" applyFont="1" applyFill="1" applyBorder="1" applyAlignment="1">
      <alignment vertical="center" shrinkToFit="1"/>
    </xf>
    <xf numFmtId="168" fontId="1" fillId="0" borderId="11" xfId="2" applyNumberFormat="1" applyFont="1" applyFill="1" applyBorder="1" applyAlignment="1">
      <alignment vertical="center" shrinkToFit="1"/>
    </xf>
    <xf numFmtId="168" fontId="15" fillId="0" borderId="41" xfId="1" applyNumberFormat="1" applyFont="1" applyFill="1" applyBorder="1" applyAlignment="1">
      <alignment horizontal="center" vertical="center" shrinkToFit="1"/>
    </xf>
    <xf numFmtId="168" fontId="15" fillId="0" borderId="42" xfId="1" applyNumberFormat="1" applyFont="1" applyFill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wrapText="1"/>
    </xf>
    <xf numFmtId="170" fontId="6" fillId="0" borderId="0" xfId="2" applyNumberFormat="1" applyFont="1" applyFill="1" applyAlignment="1">
      <alignment vertical="center"/>
    </xf>
    <xf numFmtId="170" fontId="6" fillId="0" borderId="0" xfId="0" applyNumberFormat="1" applyFont="1" applyAlignment="1">
      <alignment vertical="center"/>
    </xf>
    <xf numFmtId="0" fontId="23" fillId="0" borderId="27" xfId="0" applyFont="1" applyBorder="1" applyAlignment="1">
      <alignment horizontal="center" vertical="center" shrinkToFit="1"/>
    </xf>
    <xf numFmtId="3" fontId="23" fillId="0" borderId="21" xfId="0" applyNumberFormat="1" applyFont="1" applyBorder="1" applyAlignment="1">
      <alignment horizontal="right" vertical="center" shrinkToFit="1"/>
    </xf>
    <xf numFmtId="168" fontId="23" fillId="0" borderId="21" xfId="1" applyNumberFormat="1" applyFont="1" applyFill="1" applyBorder="1" applyAlignment="1">
      <alignment vertical="center" shrinkToFit="1"/>
    </xf>
    <xf numFmtId="168" fontId="23" fillId="0" borderId="21" xfId="1" applyNumberFormat="1" applyFont="1" applyFill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left" vertical="center" shrinkToFit="1"/>
    </xf>
    <xf numFmtId="0" fontId="7" fillId="0" borderId="43" xfId="0" applyFont="1" applyBorder="1" applyAlignment="1">
      <alignment horizontal="center" vertical="center" shrinkToFit="1"/>
    </xf>
    <xf numFmtId="3" fontId="6" fillId="0" borderId="44" xfId="0" applyNumberFormat="1" applyFont="1" applyBorder="1" applyAlignment="1">
      <alignment horizontal="center" vertical="center" shrinkToFit="1"/>
    </xf>
    <xf numFmtId="3" fontId="9" fillId="0" borderId="44" xfId="0" applyNumberFormat="1" applyFont="1" applyBorder="1" applyAlignment="1">
      <alignment horizontal="right" vertical="center" wrapText="1"/>
    </xf>
    <xf numFmtId="3" fontId="12" fillId="0" borderId="44" xfId="0" applyNumberFormat="1" applyFont="1" applyBorder="1" applyAlignment="1">
      <alignment horizontal="center" vertical="center" shrinkToFit="1"/>
    </xf>
    <xf numFmtId="168" fontId="7" fillId="0" borderId="44" xfId="2" applyNumberFormat="1" applyFont="1" applyFill="1" applyBorder="1" applyAlignment="1">
      <alignment horizontal="center" vertical="center" shrinkToFit="1"/>
    </xf>
    <xf numFmtId="0" fontId="28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8" fillId="0" borderId="20" xfId="0" applyFont="1" applyBorder="1" applyAlignment="1">
      <alignment horizontal="left" vertical="center"/>
    </xf>
    <xf numFmtId="3" fontId="6" fillId="0" borderId="20" xfId="0" applyNumberFormat="1" applyFont="1" applyBorder="1" applyAlignment="1">
      <alignment horizontal="left" vertical="center" shrinkToFit="1"/>
    </xf>
    <xf numFmtId="3" fontId="6" fillId="0" borderId="20" xfId="0" applyNumberFormat="1" applyFont="1" applyBorder="1" applyAlignment="1">
      <alignment horizontal="center" vertical="center" shrinkToFit="1"/>
    </xf>
    <xf numFmtId="3" fontId="9" fillId="0" borderId="20" xfId="0" applyNumberFormat="1" applyFont="1" applyBorder="1" applyAlignment="1">
      <alignment horizontal="right" vertical="center" wrapText="1"/>
    </xf>
    <xf numFmtId="168" fontId="1" fillId="0" borderId="20" xfId="2" applyNumberFormat="1" applyFont="1" applyFill="1" applyBorder="1" applyAlignment="1">
      <alignment vertical="center" shrinkToFit="1"/>
    </xf>
    <xf numFmtId="168" fontId="6" fillId="0" borderId="20" xfId="2" applyNumberFormat="1" applyFont="1" applyFill="1" applyBorder="1" applyAlignment="1">
      <alignment vertical="center" shrinkToFit="1"/>
    </xf>
    <xf numFmtId="168" fontId="6" fillId="0" borderId="20" xfId="4" applyNumberFormat="1" applyFont="1" applyFill="1" applyBorder="1" applyAlignment="1">
      <alignment vertical="center" shrinkToFit="1"/>
    </xf>
    <xf numFmtId="168" fontId="1" fillId="0" borderId="49" xfId="2" applyNumberFormat="1" applyFont="1" applyFill="1" applyBorder="1" applyAlignment="1">
      <alignment vertical="center" shrinkToFit="1"/>
    </xf>
    <xf numFmtId="0" fontId="28" fillId="0" borderId="50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3" fontId="9" fillId="0" borderId="25" xfId="0" applyNumberFormat="1" applyFont="1" applyBorder="1" applyAlignment="1">
      <alignment horizontal="right" vertical="center" wrapText="1"/>
    </xf>
    <xf numFmtId="168" fontId="12" fillId="0" borderId="25" xfId="1" applyNumberFormat="1" applyFont="1" applyFill="1" applyBorder="1" applyAlignment="1">
      <alignment vertical="center" shrinkToFit="1"/>
    </xf>
    <xf numFmtId="168" fontId="1" fillId="0" borderId="25" xfId="2" applyNumberFormat="1" applyFont="1" applyFill="1" applyBorder="1" applyAlignment="1">
      <alignment vertical="center" shrinkToFit="1"/>
    </xf>
    <xf numFmtId="168" fontId="6" fillId="0" borderId="25" xfId="2" applyNumberFormat="1" applyFont="1" applyFill="1" applyBorder="1" applyAlignment="1">
      <alignment vertical="center" shrinkToFit="1"/>
    </xf>
    <xf numFmtId="168" fontId="6" fillId="0" borderId="25" xfId="4" applyNumberFormat="1" applyFont="1" applyFill="1" applyBorder="1" applyAlignment="1">
      <alignment vertical="center" shrinkToFit="1"/>
    </xf>
    <xf numFmtId="168" fontId="1" fillId="0" borderId="51" xfId="2" applyNumberFormat="1" applyFont="1" applyFill="1" applyBorder="1" applyAlignment="1">
      <alignment vertical="center" shrinkToFit="1"/>
    </xf>
    <xf numFmtId="0" fontId="7" fillId="0" borderId="16" xfId="0" applyFont="1" applyBorder="1" applyAlignment="1">
      <alignment horizontal="center" vertical="center" shrinkToFit="1"/>
    </xf>
    <xf numFmtId="0" fontId="28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center" vertical="center" shrinkToFit="1"/>
    </xf>
    <xf numFmtId="3" fontId="9" fillId="0" borderId="1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center" vertical="center" shrinkToFit="1"/>
    </xf>
    <xf numFmtId="168" fontId="7" fillId="0" borderId="1" xfId="2" applyNumberFormat="1" applyFont="1" applyFill="1" applyBorder="1" applyAlignment="1">
      <alignment horizontal="center" vertical="center" shrinkToFit="1"/>
    </xf>
    <xf numFmtId="168" fontId="7" fillId="0" borderId="1" xfId="2" applyNumberFormat="1" applyFont="1" applyFill="1" applyBorder="1" applyAlignment="1">
      <alignment vertical="center" shrinkToFit="1"/>
    </xf>
    <xf numFmtId="168" fontId="12" fillId="0" borderId="1" xfId="1" applyNumberFormat="1" applyFont="1" applyFill="1" applyBorder="1" applyAlignment="1">
      <alignment vertical="center" shrinkToFit="1"/>
    </xf>
    <xf numFmtId="3" fontId="7" fillId="0" borderId="1" xfId="0" applyNumberFormat="1" applyFont="1" applyBorder="1" applyAlignment="1">
      <alignment horizontal="center" vertical="center" shrinkToFit="1"/>
    </xf>
    <xf numFmtId="168" fontId="1" fillId="0" borderId="1" xfId="2" applyNumberFormat="1" applyFont="1" applyFill="1" applyBorder="1" applyAlignment="1">
      <alignment vertical="center" shrinkToFit="1"/>
    </xf>
    <xf numFmtId="168" fontId="6" fillId="0" borderId="1" xfId="2" applyNumberFormat="1" applyFont="1" applyFill="1" applyBorder="1" applyAlignment="1">
      <alignment vertical="center" shrinkToFit="1"/>
    </xf>
    <xf numFmtId="168" fontId="6" fillId="0" borderId="1" xfId="4" applyNumberFormat="1" applyFont="1" applyFill="1" applyBorder="1" applyAlignment="1">
      <alignment vertical="center" shrinkToFit="1"/>
    </xf>
    <xf numFmtId="168" fontId="1" fillId="0" borderId="54" xfId="2" applyNumberFormat="1" applyFont="1" applyFill="1" applyBorder="1" applyAlignment="1">
      <alignment vertical="center" shrinkToFit="1"/>
    </xf>
    <xf numFmtId="168" fontId="7" fillId="0" borderId="45" xfId="2" applyNumberFormat="1" applyFont="1" applyFill="1" applyBorder="1" applyAlignment="1">
      <alignment horizontal="center" vertical="center" shrinkToFit="1"/>
    </xf>
    <xf numFmtId="168" fontId="6" fillId="28" borderId="2" xfId="2" applyNumberFormat="1" applyFont="1" applyFill="1" applyBorder="1" applyAlignment="1">
      <alignment vertical="center" shrinkToFit="1"/>
    </xf>
    <xf numFmtId="168" fontId="6" fillId="28" borderId="2" xfId="4" applyNumberFormat="1" applyFont="1" applyFill="1" applyBorder="1" applyAlignment="1">
      <alignment vertical="center" shrinkToFit="1"/>
    </xf>
    <xf numFmtId="0" fontId="6" fillId="28" borderId="0" xfId="0" applyFont="1" applyFill="1" applyAlignment="1">
      <alignment vertical="center"/>
    </xf>
    <xf numFmtId="168" fontId="6" fillId="28" borderId="4" xfId="2" applyNumberFormat="1" applyFont="1" applyFill="1" applyBorder="1" applyAlignment="1">
      <alignment vertical="center" shrinkToFit="1"/>
    </xf>
    <xf numFmtId="168" fontId="6" fillId="28" borderId="4" xfId="4" applyNumberFormat="1" applyFont="1" applyFill="1" applyBorder="1" applyAlignment="1">
      <alignment vertical="center" shrinkToFit="1"/>
    </xf>
    <xf numFmtId="168" fontId="1" fillId="28" borderId="2" xfId="2" applyNumberFormat="1" applyFont="1" applyFill="1" applyBorder="1" applyAlignment="1">
      <alignment vertical="center" shrinkToFit="1"/>
    </xf>
    <xf numFmtId="168" fontId="1" fillId="28" borderId="4" xfId="2" applyNumberFormat="1" applyFont="1" applyFill="1" applyBorder="1" applyAlignment="1">
      <alignment vertical="center" shrinkToFit="1"/>
    </xf>
    <xf numFmtId="0" fontId="24" fillId="28" borderId="0" xfId="0" applyFont="1" applyFill="1" applyAlignment="1">
      <alignment vertical="center"/>
    </xf>
    <xf numFmtId="0" fontId="110" fillId="28" borderId="0" xfId="0" applyFont="1" applyFill="1" applyAlignment="1">
      <alignment vertical="center"/>
    </xf>
    <xf numFmtId="0" fontId="109" fillId="28" borderId="0" xfId="0" applyFont="1" applyFill="1" applyAlignment="1">
      <alignment vertical="center"/>
    </xf>
    <xf numFmtId="0" fontId="112" fillId="28" borderId="0" xfId="0" applyFont="1" applyFill="1" applyAlignment="1">
      <alignment vertical="center"/>
    </xf>
    <xf numFmtId="0" fontId="6" fillId="28" borderId="3" xfId="0" applyFont="1" applyFill="1" applyBorder="1" applyAlignment="1">
      <alignment horizontal="center" vertical="center" shrinkToFit="1"/>
    </xf>
    <xf numFmtId="0" fontId="23" fillId="28" borderId="0" xfId="0" applyFont="1" applyFill="1" applyAlignment="1">
      <alignment vertical="top"/>
    </xf>
    <xf numFmtId="0" fontId="24" fillId="28" borderId="0" xfId="0" applyFont="1" applyFill="1"/>
    <xf numFmtId="0" fontId="23" fillId="28" borderId="0" xfId="0" applyFont="1" applyFill="1"/>
    <xf numFmtId="0" fontId="36" fillId="28" borderId="0" xfId="0" applyFont="1" applyFill="1" applyAlignment="1">
      <alignment horizontal="center" vertical="center"/>
    </xf>
    <xf numFmtId="0" fontId="113" fillId="28" borderId="0" xfId="0" applyFont="1" applyFill="1" applyAlignment="1">
      <alignment horizontal="right" vertical="center"/>
    </xf>
    <xf numFmtId="0" fontId="36" fillId="28" borderId="0" xfId="0" applyFont="1" applyFill="1" applyAlignment="1">
      <alignment vertical="center"/>
    </xf>
    <xf numFmtId="169" fontId="1" fillId="0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9" fontId="12" fillId="0" borderId="0" xfId="5" applyNumberFormat="1" applyFont="1" applyFill="1" applyAlignment="1" applyProtection="1">
      <alignment horizontal="center" vertical="center"/>
    </xf>
    <xf numFmtId="168" fontId="6" fillId="0" borderId="0" xfId="1" applyNumberFormat="1" applyFont="1" applyFill="1" applyAlignment="1">
      <alignment horizontal="center" vertical="center"/>
    </xf>
    <xf numFmtId="168" fontId="6" fillId="0" borderId="2" xfId="2" applyNumberFormat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3" fontId="6" fillId="0" borderId="2" xfId="0" applyNumberFormat="1" applyFont="1" applyBorder="1" applyAlignment="1">
      <alignment horizontal="right" vertical="center" wrapText="1"/>
    </xf>
    <xf numFmtId="168" fontId="6" fillId="0" borderId="2" xfId="1" applyNumberFormat="1" applyFont="1" applyFill="1" applyBorder="1" applyAlignment="1">
      <alignment vertical="center" shrinkToFit="1"/>
    </xf>
    <xf numFmtId="168" fontId="6" fillId="0" borderId="2" xfId="293" applyNumberFormat="1" applyFont="1" applyFill="1" applyBorder="1" applyAlignment="1">
      <alignment vertical="center" shrinkToFit="1"/>
    </xf>
    <xf numFmtId="212" fontId="6" fillId="0" borderId="2" xfId="2" applyNumberFormat="1" applyFont="1" applyFill="1" applyBorder="1" applyAlignment="1">
      <alignment horizontal="center" vertical="center" shrinkToFit="1"/>
    </xf>
    <xf numFmtId="3" fontId="6" fillId="0" borderId="2" xfId="0" applyNumberFormat="1" applyFont="1" applyBorder="1" applyAlignment="1">
      <alignment horizontal="center" vertical="center"/>
    </xf>
    <xf numFmtId="213" fontId="6" fillId="0" borderId="2" xfId="2" applyNumberFormat="1" applyFont="1" applyFill="1" applyBorder="1" applyAlignment="1">
      <alignment vertical="center" shrinkToFit="1"/>
    </xf>
    <xf numFmtId="43" fontId="6" fillId="0" borderId="2" xfId="2" applyFont="1" applyFill="1" applyBorder="1" applyAlignment="1">
      <alignment vertical="center" shrinkToFit="1"/>
    </xf>
    <xf numFmtId="212" fontId="6" fillId="0" borderId="2" xfId="2" applyNumberFormat="1" applyFont="1" applyFill="1" applyBorder="1" applyAlignment="1">
      <alignment vertical="center" shrinkToFit="1"/>
    </xf>
    <xf numFmtId="3" fontId="6" fillId="0" borderId="4" xfId="0" applyNumberFormat="1" applyFont="1" applyBorder="1" applyAlignment="1">
      <alignment horizontal="right" vertical="center" wrapText="1"/>
    </xf>
    <xf numFmtId="168" fontId="6" fillId="0" borderId="4" xfId="1" applyNumberFormat="1" applyFont="1" applyFill="1" applyBorder="1" applyAlignment="1">
      <alignment vertical="center" shrinkToFit="1"/>
    </xf>
    <xf numFmtId="168" fontId="6" fillId="0" borderId="4" xfId="2" applyNumberFormat="1" applyFont="1" applyFill="1" applyBorder="1" applyAlignment="1">
      <alignment horizontal="center" vertical="center" shrinkToFit="1"/>
    </xf>
    <xf numFmtId="212" fontId="6" fillId="0" borderId="4" xfId="2" applyNumberFormat="1" applyFont="1" applyFill="1" applyBorder="1" applyAlignment="1">
      <alignment vertical="center" shrinkToFit="1"/>
    </xf>
    <xf numFmtId="168" fontId="6" fillId="0" borderId="4" xfId="293" applyNumberFormat="1" applyFont="1" applyFill="1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3" fontId="1" fillId="0" borderId="1" xfId="0" applyNumberFormat="1" applyFont="1" applyBorder="1" applyAlignment="1">
      <alignment horizontal="right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/>
    </xf>
    <xf numFmtId="0" fontId="24" fillId="0" borderId="0" xfId="0" applyFont="1"/>
    <xf numFmtId="0" fontId="23" fillId="0" borderId="0" xfId="0" applyFont="1"/>
    <xf numFmtId="0" fontId="110" fillId="28" borderId="0" xfId="0" applyFont="1" applyFill="1"/>
    <xf numFmtId="0" fontId="24" fillId="28" borderId="0" xfId="0" applyFont="1" applyFill="1" applyAlignment="1">
      <alignment vertical="top"/>
    </xf>
    <xf numFmtId="0" fontId="110" fillId="28" borderId="0" xfId="0" applyFont="1" applyFill="1" applyAlignment="1">
      <alignment vertical="top"/>
    </xf>
    <xf numFmtId="168" fontId="110" fillId="28" borderId="0" xfId="0" applyNumberFormat="1" applyFont="1" applyFill="1" applyAlignment="1">
      <alignment vertical="top"/>
    </xf>
    <xf numFmtId="168" fontId="109" fillId="28" borderId="2" xfId="2" applyNumberFormat="1" applyFont="1" applyFill="1" applyBorder="1" applyAlignment="1">
      <alignment vertical="center" shrinkToFit="1"/>
    </xf>
    <xf numFmtId="168" fontId="109" fillId="28" borderId="4" xfId="2" applyNumberFormat="1" applyFont="1" applyFill="1" applyBorder="1" applyAlignment="1">
      <alignment vertical="center" shrinkToFit="1"/>
    </xf>
    <xf numFmtId="0" fontId="114" fillId="28" borderId="0" xfId="0" applyFont="1" applyFill="1" applyAlignment="1">
      <alignment vertical="top"/>
    </xf>
    <xf numFmtId="0" fontId="36" fillId="0" borderId="3" xfId="0" applyFont="1" applyBorder="1" applyAlignment="1">
      <alignment horizontal="center" vertical="center" shrinkToFit="1"/>
    </xf>
    <xf numFmtId="211" fontId="6" fillId="0" borderId="2" xfId="87" applyNumberFormat="1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/>
    </xf>
    <xf numFmtId="0" fontId="15" fillId="0" borderId="9" xfId="277" applyFont="1" applyBorder="1" applyAlignment="1">
      <alignment horizontal="center" vertical="center" wrapText="1"/>
    </xf>
    <xf numFmtId="0" fontId="15" fillId="0" borderId="9" xfId="281" applyFont="1" applyBorder="1" applyAlignment="1">
      <alignment horizontal="center" vertical="center" wrapText="1"/>
    </xf>
    <xf numFmtId="0" fontId="15" fillId="0" borderId="9" xfId="282" applyFont="1" applyBorder="1" applyAlignment="1">
      <alignment horizontal="center" vertical="center" wrapText="1"/>
    </xf>
    <xf numFmtId="0" fontId="15" fillId="0" borderId="52" xfId="283" applyFont="1" applyBorder="1" applyAlignment="1">
      <alignment horizontal="center" vertical="center" wrapText="1"/>
    </xf>
    <xf numFmtId="0" fontId="15" fillId="0" borderId="9" xfId="283" applyFont="1" applyBorder="1" applyAlignment="1">
      <alignment horizontal="center" vertical="center" wrapText="1"/>
    </xf>
    <xf numFmtId="0" fontId="15" fillId="0" borderId="9" xfId="284" applyFont="1" applyBorder="1" applyAlignment="1">
      <alignment horizontal="center" vertical="center" wrapText="1"/>
    </xf>
    <xf numFmtId="0" fontId="15" fillId="0" borderId="10" xfId="285" applyFont="1" applyBorder="1" applyAlignment="1">
      <alignment horizontal="center" vertical="center" wrapText="1"/>
    </xf>
    <xf numFmtId="0" fontId="15" fillId="0" borderId="1" xfId="286" applyFont="1" applyBorder="1" applyAlignment="1">
      <alignment horizontal="center" vertical="center" wrapText="1"/>
    </xf>
    <xf numFmtId="0" fontId="15" fillId="0" borderId="1" xfId="287" applyFont="1" applyBorder="1" applyAlignment="1">
      <alignment horizontal="center" vertical="center" wrapText="1"/>
    </xf>
    <xf numFmtId="0" fontId="15" fillId="0" borderId="1" xfId="288" applyFont="1" applyBorder="1" applyAlignment="1">
      <alignment horizontal="center" vertical="center" wrapText="1"/>
    </xf>
    <xf numFmtId="0" fontId="15" fillId="0" borderId="1" xfId="289" applyFont="1" applyBorder="1" applyAlignment="1">
      <alignment horizontal="center" vertical="center" wrapText="1"/>
    </xf>
    <xf numFmtId="0" fontId="15" fillId="0" borderId="1" xfId="290" applyFont="1" applyBorder="1" applyAlignment="1">
      <alignment horizontal="center" vertical="center" wrapText="1"/>
    </xf>
    <xf numFmtId="0" fontId="15" fillId="0" borderId="1" xfId="291" applyFont="1" applyBorder="1" applyAlignment="1">
      <alignment horizontal="center" vertical="center" wrapText="1"/>
    </xf>
    <xf numFmtId="0" fontId="15" fillId="0" borderId="1" xfId="292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shrinkToFit="1"/>
    </xf>
    <xf numFmtId="0" fontId="1" fillId="0" borderId="52" xfId="0" applyFont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shrinkToFit="1"/>
    </xf>
    <xf numFmtId="0" fontId="4" fillId="28" borderId="9" xfId="0" applyFont="1" applyFill="1" applyBorder="1" applyAlignment="1">
      <alignment horizontal="center" vertical="center" wrapText="1"/>
    </xf>
    <xf numFmtId="0" fontId="4" fillId="28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67" xfId="0" applyFont="1" applyBorder="1" applyAlignment="1">
      <alignment horizontal="center" vertical="center" wrapText="1"/>
    </xf>
    <xf numFmtId="0" fontId="15" fillId="0" borderId="68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0" borderId="70" xfId="0" applyFont="1" applyBorder="1" applyAlignment="1">
      <alignment horizontal="center" vertical="center" wrapText="1"/>
    </xf>
    <xf numFmtId="0" fontId="4" fillId="28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9" xfId="279" applyFont="1" applyBorder="1" applyAlignment="1">
      <alignment horizontal="center" vertical="center" wrapText="1"/>
    </xf>
    <xf numFmtId="0" fontId="15" fillId="0" borderId="10" xfId="279" applyFont="1" applyBorder="1" applyAlignment="1">
      <alignment horizontal="center" vertical="center" wrapText="1"/>
    </xf>
    <xf numFmtId="0" fontId="15" fillId="0" borderId="5" xfId="279" applyFont="1" applyBorder="1" applyAlignment="1">
      <alignment horizontal="center" vertical="center" wrapText="1"/>
    </xf>
    <xf numFmtId="0" fontId="15" fillId="0" borderId="1" xfId="28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69" xfId="0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shrinkToFit="1"/>
    </xf>
    <xf numFmtId="0" fontId="23" fillId="0" borderId="4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294">
    <cellStyle name="??" xfId="8" xr:uid="{00000000-0005-0000-0000-000000000000}"/>
    <cellStyle name="?? [0.00]_PRODUCT DETAIL Q1" xfId="9" xr:uid="{00000000-0005-0000-0000-000001000000}"/>
    <cellStyle name="?? [0]" xfId="10" xr:uid="{00000000-0005-0000-0000-000002000000}"/>
    <cellStyle name="?? [0] 2" xfId="11" xr:uid="{00000000-0005-0000-0000-000003000000}"/>
    <cellStyle name="?? 2" xfId="12" xr:uid="{00000000-0005-0000-0000-000004000000}"/>
    <cellStyle name="?_x001d_??%U©÷u&amp;H©÷9_x0008_?_x0009_s_x000a__x0007__x0001__x0001_" xfId="13" xr:uid="{00000000-0005-0000-0000-000005000000}"/>
    <cellStyle name="???? [0.00]_PRODUCT DETAIL Q1" xfId="14" xr:uid="{00000000-0005-0000-0000-000006000000}"/>
    <cellStyle name="????_PRODUCT DETAIL Q1" xfId="15" xr:uid="{00000000-0005-0000-0000-000007000000}"/>
    <cellStyle name="???[0]_?? DI" xfId="16" xr:uid="{00000000-0005-0000-0000-000008000000}"/>
    <cellStyle name="???_?? DI" xfId="17" xr:uid="{00000000-0005-0000-0000-000009000000}"/>
    <cellStyle name="??[0]_MATL COST ANALYSIS" xfId="18" xr:uid="{00000000-0005-0000-0000-00000A000000}"/>
    <cellStyle name="??_(????)??????" xfId="19" xr:uid="{00000000-0005-0000-0000-00000B000000}"/>
    <cellStyle name="??A? [0]_ÿÿÿÿÿÿ_1_¢¬???¢â? " xfId="20" xr:uid="{00000000-0005-0000-0000-00000C000000}"/>
    <cellStyle name="??A?_ÿÿÿÿÿÿ_1_¢¬???¢â? " xfId="21" xr:uid="{00000000-0005-0000-0000-00000D000000}"/>
    <cellStyle name="?¡±¢¥?_?¨ù??¢´¢¥_¢¬???¢â? " xfId="22" xr:uid="{00000000-0005-0000-0000-00000E000000}"/>
    <cellStyle name="?ðÇ%U?&amp;H?_x0008_?s_x000a__x0007__x0001__x0001_" xfId="23" xr:uid="{00000000-0005-0000-0000-00000F000000}"/>
    <cellStyle name="0" xfId="24" xr:uid="{00000000-0005-0000-0000-000010000000}"/>
    <cellStyle name="1" xfId="25" xr:uid="{00000000-0005-0000-0000-000011000000}"/>
    <cellStyle name="¹éºÐÀ²_±âÅ¸" xfId="26" xr:uid="{00000000-0005-0000-0000-000012000000}"/>
    <cellStyle name="2" xfId="27" xr:uid="{00000000-0005-0000-0000-000013000000}"/>
    <cellStyle name="20% - Accent1 2" xfId="28" xr:uid="{00000000-0005-0000-0000-000014000000}"/>
    <cellStyle name="20% - Accent2 2" xfId="29" xr:uid="{00000000-0005-0000-0000-000015000000}"/>
    <cellStyle name="20% - Accent3 2" xfId="30" xr:uid="{00000000-0005-0000-0000-000016000000}"/>
    <cellStyle name="20% - Accent4 2" xfId="31" xr:uid="{00000000-0005-0000-0000-000017000000}"/>
    <cellStyle name="20% - Accent5 2" xfId="32" xr:uid="{00000000-0005-0000-0000-000018000000}"/>
    <cellStyle name="20% - Accent6 2" xfId="33" xr:uid="{00000000-0005-0000-0000-000019000000}"/>
    <cellStyle name="3" xfId="34" xr:uid="{00000000-0005-0000-0000-00001A000000}"/>
    <cellStyle name="4" xfId="35" xr:uid="{00000000-0005-0000-0000-00001B000000}"/>
    <cellStyle name="40% - Accent1 2" xfId="36" xr:uid="{00000000-0005-0000-0000-00001C000000}"/>
    <cellStyle name="40% - Accent2 2" xfId="37" xr:uid="{00000000-0005-0000-0000-00001D000000}"/>
    <cellStyle name="40% - Accent3 2" xfId="38" xr:uid="{00000000-0005-0000-0000-00001E000000}"/>
    <cellStyle name="40% - Accent4 2" xfId="39" xr:uid="{00000000-0005-0000-0000-00001F000000}"/>
    <cellStyle name="40% - Accent5 2" xfId="40" xr:uid="{00000000-0005-0000-0000-000020000000}"/>
    <cellStyle name="40% - Accent6 2" xfId="41" xr:uid="{00000000-0005-0000-0000-000021000000}"/>
    <cellStyle name="52" xfId="42" xr:uid="{00000000-0005-0000-0000-000022000000}"/>
    <cellStyle name="60% - Accent1 2" xfId="43" xr:uid="{00000000-0005-0000-0000-000023000000}"/>
    <cellStyle name="60% - Accent2 2" xfId="44" xr:uid="{00000000-0005-0000-0000-000024000000}"/>
    <cellStyle name="60% - Accent3 2" xfId="45" xr:uid="{00000000-0005-0000-0000-000025000000}"/>
    <cellStyle name="60% - Accent4 2" xfId="46" xr:uid="{00000000-0005-0000-0000-000026000000}"/>
    <cellStyle name="60% - Accent5 2" xfId="47" xr:uid="{00000000-0005-0000-0000-000027000000}"/>
    <cellStyle name="60% - Accent6 2" xfId="48" xr:uid="{00000000-0005-0000-0000-000028000000}"/>
    <cellStyle name="Accent1 2" xfId="49" xr:uid="{00000000-0005-0000-0000-000029000000}"/>
    <cellStyle name="Accent2 2" xfId="50" xr:uid="{00000000-0005-0000-0000-00002A000000}"/>
    <cellStyle name="Accent3 2" xfId="51" xr:uid="{00000000-0005-0000-0000-00002B000000}"/>
    <cellStyle name="Accent4 2" xfId="52" xr:uid="{00000000-0005-0000-0000-00002C000000}"/>
    <cellStyle name="Accent5 2" xfId="53" xr:uid="{00000000-0005-0000-0000-00002D000000}"/>
    <cellStyle name="Accent6 2" xfId="54" xr:uid="{00000000-0005-0000-0000-00002E000000}"/>
    <cellStyle name="ÅëÈ­ [0]_±âÅ¸" xfId="55" xr:uid="{00000000-0005-0000-0000-00002F000000}"/>
    <cellStyle name="AeE­ [0]_INQUIRY ¿µ¾÷AßAø " xfId="56" xr:uid="{00000000-0005-0000-0000-000030000000}"/>
    <cellStyle name="ÅëÈ­ [0]_ÿÿÿÿÿÿ" xfId="57" xr:uid="{00000000-0005-0000-0000-000031000000}"/>
    <cellStyle name="ÅëÈ­_±âÅ¸" xfId="58" xr:uid="{00000000-0005-0000-0000-000032000000}"/>
    <cellStyle name="AeE­_INQUIRY ¿µ¾÷AßAø " xfId="59" xr:uid="{00000000-0005-0000-0000-000033000000}"/>
    <cellStyle name="ÅëÈ­_ÿÿÿÿÿÿ" xfId="60" xr:uid="{00000000-0005-0000-0000-000034000000}"/>
    <cellStyle name="ÄÞ¸¶ [0]_±âÅ¸" xfId="61" xr:uid="{00000000-0005-0000-0000-000035000000}"/>
    <cellStyle name="AÞ¸¶ [0]_INQUIRY ¿?¾÷AßAø " xfId="62" xr:uid="{00000000-0005-0000-0000-000036000000}"/>
    <cellStyle name="ÄÞ¸¶ [0]_ÿÿÿÿÿÿ" xfId="63" xr:uid="{00000000-0005-0000-0000-000037000000}"/>
    <cellStyle name="ÄÞ¸¶_±âÅ¸" xfId="64" xr:uid="{00000000-0005-0000-0000-000038000000}"/>
    <cellStyle name="AÞ¸¶_INQUIRY ¿?¾÷AßAø " xfId="65" xr:uid="{00000000-0005-0000-0000-000039000000}"/>
    <cellStyle name="ÄÞ¸¶_ÿÿÿÿÿÿ" xfId="66" xr:uid="{00000000-0005-0000-0000-00003A000000}"/>
    <cellStyle name="Bad 2" xfId="67" xr:uid="{00000000-0005-0000-0000-00003B000000}"/>
    <cellStyle name="C?AØ_¿?¾÷CoE² " xfId="68" xr:uid="{00000000-0005-0000-0000-00003C000000}"/>
    <cellStyle name="Ç¥ÁØ_¿ù°£¿ä¾àº¸°í" xfId="69" xr:uid="{00000000-0005-0000-0000-00003D000000}"/>
    <cellStyle name="C￥AØ_¿μ¾÷CoE² " xfId="70" xr:uid="{00000000-0005-0000-0000-00003E000000}"/>
    <cellStyle name="Ç¥ÁØ_°èÈ¹" xfId="71" xr:uid="{00000000-0005-0000-0000-00003F000000}"/>
    <cellStyle name="Calc Currency (0)" xfId="72" xr:uid="{00000000-0005-0000-0000-000040000000}"/>
    <cellStyle name="Calc Currency (0) 2" xfId="73" xr:uid="{00000000-0005-0000-0000-000041000000}"/>
    <cellStyle name="Calc Currency (2)" xfId="74" xr:uid="{00000000-0005-0000-0000-000042000000}"/>
    <cellStyle name="Calc Percent (0)" xfId="75" xr:uid="{00000000-0005-0000-0000-000043000000}"/>
    <cellStyle name="Calc Percent (1)" xfId="76" xr:uid="{00000000-0005-0000-0000-000044000000}"/>
    <cellStyle name="Calc Percent (2)" xfId="77" xr:uid="{00000000-0005-0000-0000-000045000000}"/>
    <cellStyle name="Calc Percent (2) 2" xfId="78" xr:uid="{00000000-0005-0000-0000-000046000000}"/>
    <cellStyle name="Calc Units (0)" xfId="79" xr:uid="{00000000-0005-0000-0000-000047000000}"/>
    <cellStyle name="Calc Units (1)" xfId="80" xr:uid="{00000000-0005-0000-0000-000048000000}"/>
    <cellStyle name="Calc Units (2)" xfId="81" xr:uid="{00000000-0005-0000-0000-000049000000}"/>
    <cellStyle name="Calculation 2" xfId="82" xr:uid="{00000000-0005-0000-0000-00004A000000}"/>
    <cellStyle name="category" xfId="83" xr:uid="{00000000-0005-0000-0000-00004B000000}"/>
    <cellStyle name="Check Cell 2" xfId="84" xr:uid="{00000000-0005-0000-0000-000071000000}"/>
    <cellStyle name="Comma" xfId="4" builtinId="3"/>
    <cellStyle name="Comma [00]" xfId="86" xr:uid="{00000000-0005-0000-0000-00004D000000}"/>
    <cellStyle name="Comma 10" xfId="87" xr:uid="{00000000-0005-0000-0000-00004E000000}"/>
    <cellStyle name="Comma 10 2" xfId="88" xr:uid="{00000000-0005-0000-0000-00004F000000}"/>
    <cellStyle name="Comma 11" xfId="89" xr:uid="{00000000-0005-0000-0000-000050000000}"/>
    <cellStyle name="Comma 12" xfId="90" xr:uid="{00000000-0005-0000-0000-000051000000}"/>
    <cellStyle name="Comma 13" xfId="91" xr:uid="{00000000-0005-0000-0000-000052000000}"/>
    <cellStyle name="Comma 14" xfId="92" xr:uid="{00000000-0005-0000-0000-000053000000}"/>
    <cellStyle name="Comma 15" xfId="93" xr:uid="{00000000-0005-0000-0000-000054000000}"/>
    <cellStyle name="Comma 16" xfId="94" xr:uid="{00000000-0005-0000-0000-000055000000}"/>
    <cellStyle name="Comma 17" xfId="95" xr:uid="{00000000-0005-0000-0000-000056000000}"/>
    <cellStyle name="Comma 18" xfId="96" xr:uid="{00000000-0005-0000-0000-000057000000}"/>
    <cellStyle name="Comma 18 2" xfId="270" xr:uid="{00000000-0005-0000-0000-000058000000}"/>
    <cellStyle name="Comma 19" xfId="85" xr:uid="{00000000-0005-0000-0000-000059000000}"/>
    <cellStyle name="Comma 2" xfId="5" xr:uid="{00000000-0005-0000-0000-00005A000000}"/>
    <cellStyle name="Comma 2 2" xfId="2" xr:uid="{00000000-0005-0000-0000-00005B000000}"/>
    <cellStyle name="Comma 2 2 2 2" xfId="293" xr:uid="{00000000-0005-0000-0000-00005C000000}"/>
    <cellStyle name="Comma 20" xfId="269" xr:uid="{00000000-0005-0000-0000-00005D000000}"/>
    <cellStyle name="Comma 21" xfId="272" xr:uid="{00000000-0005-0000-0000-00005E000000}"/>
    <cellStyle name="Comma 22" xfId="274" xr:uid="{00000000-0005-0000-0000-00005F000000}"/>
    <cellStyle name="Comma 23" xfId="276" xr:uid="{00000000-0005-0000-0000-000060000000}"/>
    <cellStyle name="Comma 24" xfId="278" xr:uid="{00000000-0005-0000-0000-000061000000}"/>
    <cellStyle name="Comma 3" xfId="1" xr:uid="{00000000-0005-0000-0000-000062000000}"/>
    <cellStyle name="Comma 4" xfId="97" xr:uid="{00000000-0005-0000-0000-000063000000}"/>
    <cellStyle name="Comma 5" xfId="98" xr:uid="{00000000-0005-0000-0000-000064000000}"/>
    <cellStyle name="Comma 6" xfId="99" xr:uid="{00000000-0005-0000-0000-000065000000}"/>
    <cellStyle name="Comma 7" xfId="3" xr:uid="{00000000-0005-0000-0000-000066000000}"/>
    <cellStyle name="Comma 7 2" xfId="100" xr:uid="{00000000-0005-0000-0000-000067000000}"/>
    <cellStyle name="Comma 8" xfId="101" xr:uid="{00000000-0005-0000-0000-000068000000}"/>
    <cellStyle name="Comma 8 2" xfId="102" xr:uid="{00000000-0005-0000-0000-000069000000}"/>
    <cellStyle name="Comma 9" xfId="103" xr:uid="{00000000-0005-0000-0000-00006A000000}"/>
    <cellStyle name="Comma 9 2" xfId="104" xr:uid="{00000000-0005-0000-0000-00006B000000}"/>
    <cellStyle name="comma zerodec" xfId="105" xr:uid="{00000000-0005-0000-0000-00006C000000}"/>
    <cellStyle name="Comma0" xfId="106" xr:uid="{00000000-0005-0000-0000-00006D000000}"/>
    <cellStyle name="Currency [00]" xfId="107" xr:uid="{00000000-0005-0000-0000-00006E000000}"/>
    <cellStyle name="Currency0" xfId="108" xr:uid="{00000000-0005-0000-0000-00006F000000}"/>
    <cellStyle name="Currency1" xfId="109" xr:uid="{00000000-0005-0000-0000-000070000000}"/>
    <cellStyle name="Date" xfId="110" xr:uid="{00000000-0005-0000-0000-000072000000}"/>
    <cellStyle name="Date Short" xfId="111" xr:uid="{00000000-0005-0000-0000-000073000000}"/>
    <cellStyle name="Dezimal [0]_UXO VII" xfId="112" xr:uid="{00000000-0005-0000-0000-000074000000}"/>
    <cellStyle name="Dezimal_UXO VII" xfId="113" xr:uid="{00000000-0005-0000-0000-000075000000}"/>
    <cellStyle name="Dollar (zero dec)" xfId="114" xr:uid="{00000000-0005-0000-0000-000076000000}"/>
    <cellStyle name="Enter Currency (0)" xfId="115" xr:uid="{00000000-0005-0000-0000-000077000000}"/>
    <cellStyle name="Enter Currency (2)" xfId="116" xr:uid="{00000000-0005-0000-0000-000078000000}"/>
    <cellStyle name="Enter Units (0)" xfId="117" xr:uid="{00000000-0005-0000-0000-000079000000}"/>
    <cellStyle name="Enter Units (1)" xfId="118" xr:uid="{00000000-0005-0000-0000-00007A000000}"/>
    <cellStyle name="Enter Units (2)" xfId="119" xr:uid="{00000000-0005-0000-0000-00007B000000}"/>
    <cellStyle name="Explanatory Text 2" xfId="120" xr:uid="{00000000-0005-0000-0000-00007C000000}"/>
    <cellStyle name="Fixed" xfId="121" xr:uid="{00000000-0005-0000-0000-00007D000000}"/>
    <cellStyle name="Good 2" xfId="122" xr:uid="{00000000-0005-0000-0000-00007E000000}"/>
    <cellStyle name="Grey" xfId="123" xr:uid="{00000000-0005-0000-0000-00007F000000}"/>
    <cellStyle name="Grey 2" xfId="124" xr:uid="{00000000-0005-0000-0000-000080000000}"/>
    <cellStyle name="HEADER" xfId="125" xr:uid="{00000000-0005-0000-0000-000081000000}"/>
    <cellStyle name="Header1" xfId="126" xr:uid="{00000000-0005-0000-0000-000082000000}"/>
    <cellStyle name="Header2" xfId="127" xr:uid="{00000000-0005-0000-0000-000083000000}"/>
    <cellStyle name="Heading 3 2" xfId="128" xr:uid="{00000000-0005-0000-0000-000084000000}"/>
    <cellStyle name="Heading 4 2" xfId="129" xr:uid="{00000000-0005-0000-0000-000085000000}"/>
    <cellStyle name="HEADING1" xfId="130" xr:uid="{00000000-0005-0000-0000-000086000000}"/>
    <cellStyle name="Heading1 2" xfId="131" xr:uid="{00000000-0005-0000-0000-000087000000}"/>
    <cellStyle name="HEADING2" xfId="132" xr:uid="{00000000-0005-0000-0000-000088000000}"/>
    <cellStyle name="Heading2 2" xfId="133" xr:uid="{00000000-0005-0000-0000-000089000000}"/>
    <cellStyle name="Input [yellow]" xfId="134" xr:uid="{00000000-0005-0000-0000-00008A000000}"/>
    <cellStyle name="Input [yellow] 2" xfId="135" xr:uid="{00000000-0005-0000-0000-00008B000000}"/>
    <cellStyle name="Input 2" xfId="136" xr:uid="{00000000-0005-0000-0000-00008C000000}"/>
    <cellStyle name="Link Currency (0)" xfId="137" xr:uid="{00000000-0005-0000-0000-00008D000000}"/>
    <cellStyle name="Link Currency (2)" xfId="138" xr:uid="{00000000-0005-0000-0000-00008E000000}"/>
    <cellStyle name="Link Units (0)" xfId="139" xr:uid="{00000000-0005-0000-0000-00008F000000}"/>
    <cellStyle name="Link Units (1)" xfId="140" xr:uid="{00000000-0005-0000-0000-000090000000}"/>
    <cellStyle name="Link Units (2)" xfId="141" xr:uid="{00000000-0005-0000-0000-000091000000}"/>
    <cellStyle name="Linked Cell 2" xfId="142" xr:uid="{00000000-0005-0000-0000-000092000000}"/>
    <cellStyle name="Millares [0]_Well Timing" xfId="143" xr:uid="{00000000-0005-0000-0000-000093000000}"/>
    <cellStyle name="Millares_Well Timing" xfId="144" xr:uid="{00000000-0005-0000-0000-000094000000}"/>
    <cellStyle name="Milliers [0]_      " xfId="145" xr:uid="{00000000-0005-0000-0000-000095000000}"/>
    <cellStyle name="Milliers_      " xfId="146" xr:uid="{00000000-0005-0000-0000-000096000000}"/>
    <cellStyle name="Model" xfId="147" xr:uid="{00000000-0005-0000-0000-000097000000}"/>
    <cellStyle name="Moneda [0]_Well Timing" xfId="148" xr:uid="{00000000-0005-0000-0000-000098000000}"/>
    <cellStyle name="Moneda_Well Timing" xfId="149" xr:uid="{00000000-0005-0000-0000-000099000000}"/>
    <cellStyle name="Monétaire [0]_      " xfId="150" xr:uid="{00000000-0005-0000-0000-00009A000000}"/>
    <cellStyle name="Monétaire_      " xfId="151" xr:uid="{00000000-0005-0000-0000-00009B000000}"/>
    <cellStyle name="n" xfId="152" xr:uid="{00000000-0005-0000-0000-00009C000000}"/>
    <cellStyle name="Neutral 2" xfId="153" xr:uid="{00000000-0005-0000-0000-00009D000000}"/>
    <cellStyle name="New Times Roman" xfId="154" xr:uid="{00000000-0005-0000-0000-00009E000000}"/>
    <cellStyle name="no dec" xfId="155" xr:uid="{00000000-0005-0000-0000-00009F000000}"/>
    <cellStyle name="Normal" xfId="0" builtinId="0"/>
    <cellStyle name="Normal - Style1" xfId="156" xr:uid="{00000000-0005-0000-0000-0000A1000000}"/>
    <cellStyle name="Normal 10" xfId="157" xr:uid="{00000000-0005-0000-0000-0000A2000000}"/>
    <cellStyle name="Normal 11" xfId="158" xr:uid="{00000000-0005-0000-0000-0000A3000000}"/>
    <cellStyle name="Normal 12" xfId="7" xr:uid="{00000000-0005-0000-0000-0000A4000000}"/>
    <cellStyle name="Normal 13" xfId="268" xr:uid="{00000000-0005-0000-0000-0000A5000000}"/>
    <cellStyle name="Normal 14" xfId="271" xr:uid="{00000000-0005-0000-0000-0000A6000000}"/>
    <cellStyle name="Normal 15" xfId="273" xr:uid="{00000000-0005-0000-0000-0000A7000000}"/>
    <cellStyle name="Normal 16" xfId="275" xr:uid="{00000000-0005-0000-0000-0000A8000000}"/>
    <cellStyle name="Normal 17" xfId="277" xr:uid="{00000000-0005-0000-0000-0000A9000000}"/>
    <cellStyle name="Normal 19" xfId="281" xr:uid="{00000000-0005-0000-0000-0000AA000000}"/>
    <cellStyle name="Normal 2" xfId="159" xr:uid="{00000000-0005-0000-0000-0000AB000000}"/>
    <cellStyle name="Normal 2 2" xfId="160" xr:uid="{00000000-0005-0000-0000-0000AC000000}"/>
    <cellStyle name="Normal 20" xfId="282" xr:uid="{00000000-0005-0000-0000-0000AD000000}"/>
    <cellStyle name="Normal 21" xfId="283" xr:uid="{00000000-0005-0000-0000-0000AE000000}"/>
    <cellStyle name="Normal 22" xfId="284" xr:uid="{00000000-0005-0000-0000-0000AF000000}"/>
    <cellStyle name="Normal 23" xfId="285" xr:uid="{00000000-0005-0000-0000-0000B0000000}"/>
    <cellStyle name="Normal 24" xfId="286" xr:uid="{00000000-0005-0000-0000-0000B1000000}"/>
    <cellStyle name="Normal 26" xfId="287" xr:uid="{00000000-0005-0000-0000-0000B2000000}"/>
    <cellStyle name="Normal 27" xfId="288" xr:uid="{00000000-0005-0000-0000-0000B3000000}"/>
    <cellStyle name="Normal 28" xfId="289" xr:uid="{00000000-0005-0000-0000-0000B4000000}"/>
    <cellStyle name="Normal 29" xfId="280" xr:uid="{00000000-0005-0000-0000-0000B5000000}"/>
    <cellStyle name="Normal 3" xfId="6" xr:uid="{00000000-0005-0000-0000-0000B6000000}"/>
    <cellStyle name="Normal 3 2" xfId="161" xr:uid="{00000000-0005-0000-0000-0000B7000000}"/>
    <cellStyle name="Normal 30" xfId="290" xr:uid="{00000000-0005-0000-0000-0000B8000000}"/>
    <cellStyle name="Normal 31" xfId="291" xr:uid="{00000000-0005-0000-0000-0000B9000000}"/>
    <cellStyle name="Normal 32" xfId="292" xr:uid="{00000000-0005-0000-0000-0000BA000000}"/>
    <cellStyle name="Normal 33" xfId="279" xr:uid="{00000000-0005-0000-0000-0000BB000000}"/>
    <cellStyle name="Normal 4" xfId="162" xr:uid="{00000000-0005-0000-0000-0000BC000000}"/>
    <cellStyle name="Normal 4 2" xfId="163" xr:uid="{00000000-0005-0000-0000-0000BD000000}"/>
    <cellStyle name="Normal 4 3" xfId="164" xr:uid="{00000000-0005-0000-0000-0000BE000000}"/>
    <cellStyle name="Normal 5" xfId="165" xr:uid="{00000000-0005-0000-0000-0000BF000000}"/>
    <cellStyle name="Normal 6" xfId="166" xr:uid="{00000000-0005-0000-0000-0000C0000000}"/>
    <cellStyle name="Normal 7" xfId="167" xr:uid="{00000000-0005-0000-0000-0000C1000000}"/>
    <cellStyle name="Normal 8" xfId="168" xr:uid="{00000000-0005-0000-0000-0000C2000000}"/>
    <cellStyle name="Normal 9" xfId="169" xr:uid="{00000000-0005-0000-0000-0000C3000000}"/>
    <cellStyle name="Note 2" xfId="170" xr:uid="{00000000-0005-0000-0000-0000C4000000}"/>
    <cellStyle name="oft Excel]_x000d__x000a_Comment=open=/f ‚ðw’è‚·‚é‚ÆAƒ†[ƒU[’è‹`ŠÖ”‚ðŠÖ”“\‚è•t‚¯‚Ìˆê——‚É“o˜^‚·‚é‚±‚Æ‚ª‚Å‚«‚Ü‚·B_x000d__x000a_Maximized" xfId="171" xr:uid="{00000000-0005-0000-0000-0000C5000000}"/>
    <cellStyle name="oft Excel]_x000d__x000a_Comment=open=/f ‚ðŽw’è‚·‚é‚ÆAƒ†[ƒU[’è‹`ŠÖ”‚ðŠÖ”“\‚è•t‚¯‚Ìˆê——‚É“o˜^‚·‚é‚±‚Æ‚ª‚Å‚«‚Ü‚·B_x000d__x000a_Maximized" xfId="172" xr:uid="{00000000-0005-0000-0000-0000C6000000}"/>
    <cellStyle name="oft Excel]_x000d__x000a_Comment=open=/f ‚ðŽw’è‚·‚é‚ÆAƒ†[ƒU[’è‹`ŠÖ”‚ðŠÖ”“\‚è•t‚¯‚Ìˆê——‚É“o˜^‚·‚é‚±‚Æ‚ª‚Å‚«‚Ü‚·B_x000d__x000a_Maximized 2" xfId="173" xr:uid="{00000000-0005-0000-0000-0000C7000000}"/>
    <cellStyle name="omma [0]_Mktg Prog" xfId="174" xr:uid="{00000000-0005-0000-0000-0000C8000000}"/>
    <cellStyle name="ormal_Sheet1_1" xfId="175" xr:uid="{00000000-0005-0000-0000-0000C9000000}"/>
    <cellStyle name="Output 2" xfId="176" xr:uid="{00000000-0005-0000-0000-0000CA000000}"/>
    <cellStyle name="Percent [0]" xfId="177" xr:uid="{00000000-0005-0000-0000-0000CB000000}"/>
    <cellStyle name="Percent [0] 2" xfId="178" xr:uid="{00000000-0005-0000-0000-0000CC000000}"/>
    <cellStyle name="Percent [00]" xfId="179" xr:uid="{00000000-0005-0000-0000-0000CD000000}"/>
    <cellStyle name="Percent [00] 2" xfId="180" xr:uid="{00000000-0005-0000-0000-0000CE000000}"/>
    <cellStyle name="Percent [2]" xfId="181" xr:uid="{00000000-0005-0000-0000-0000CF000000}"/>
    <cellStyle name="Percent 2" xfId="182" xr:uid="{00000000-0005-0000-0000-0000D0000000}"/>
    <cellStyle name="Percent 3" xfId="183" xr:uid="{00000000-0005-0000-0000-0000D1000000}"/>
    <cellStyle name="Percent 4" xfId="184" xr:uid="{00000000-0005-0000-0000-0000D2000000}"/>
    <cellStyle name="Percent 4 2" xfId="185" xr:uid="{00000000-0005-0000-0000-0000D3000000}"/>
    <cellStyle name="PERCENTAGE" xfId="186" xr:uid="{00000000-0005-0000-0000-0000D4000000}"/>
    <cellStyle name="PrePop Currency (0)" xfId="187" xr:uid="{00000000-0005-0000-0000-0000D5000000}"/>
    <cellStyle name="PrePop Currency (2)" xfId="188" xr:uid="{00000000-0005-0000-0000-0000D6000000}"/>
    <cellStyle name="PrePop Units (0)" xfId="189" xr:uid="{00000000-0005-0000-0000-0000D7000000}"/>
    <cellStyle name="PrePop Units (1)" xfId="190" xr:uid="{00000000-0005-0000-0000-0000D8000000}"/>
    <cellStyle name="PrePop Units (2)" xfId="191" xr:uid="{00000000-0005-0000-0000-0000D9000000}"/>
    <cellStyle name="pricing" xfId="192" xr:uid="{00000000-0005-0000-0000-0000DA000000}"/>
    <cellStyle name="PSChar" xfId="193" xr:uid="{00000000-0005-0000-0000-0000DB000000}"/>
    <cellStyle name="PSHeading" xfId="194" xr:uid="{00000000-0005-0000-0000-0000DC000000}"/>
    <cellStyle name="Siêu nối kết_Book1" xfId="195" xr:uid="{00000000-0005-0000-0000-0000DD000000}"/>
    <cellStyle name="subhead" xfId="196" xr:uid="{00000000-0005-0000-0000-0000DE000000}"/>
    <cellStyle name="T" xfId="197" xr:uid="{00000000-0005-0000-0000-0000DF000000}"/>
    <cellStyle name="T_LƯƠNG THÁNG 02 NĂM 2014-khoa ôt4" xfId="198" xr:uid="{00000000-0005-0000-0000-0000E0000000}"/>
    <cellStyle name="T_LƯƠNG THÁNG 02 NĂM 2014-khoa ôt4_LƯƠNG THÁNG 04 NĂM 2014-o to4" xfId="199" xr:uid="{00000000-0005-0000-0000-0000E1000000}"/>
    <cellStyle name="T_LƯƠNG THÁNG 02 NĂM 2014-khoa ôt4_LƯƠNG THÁNG 07 NĂM 2014 (O4-Oanh)" xfId="200" xr:uid="{00000000-0005-0000-0000-0000E2000000}"/>
    <cellStyle name="T_LƯƠNG THÁNG 02 NĂM 2014-khoa ôt4_NGHIEM THU LUONG O4.2014 (nghiệm thu T12) (1)" xfId="201" xr:uid="{00000000-0005-0000-0000-0000E3000000}"/>
    <cellStyle name="T_LƯƠNG THÁNG 03 NĂM 2014" xfId="202" xr:uid="{00000000-0005-0000-0000-0000E4000000}"/>
    <cellStyle name="T_LƯƠNG THÁNG 03 NĂM 2014_LƯƠNG THÁNG 04 NĂM 2014-o to4" xfId="203" xr:uid="{00000000-0005-0000-0000-0000E5000000}"/>
    <cellStyle name="T_LƯƠNG THÁNG 03 NĂM 2014_LƯƠNG THÁNG 07 NĂM 2014 (O4-Oanh)" xfId="204" xr:uid="{00000000-0005-0000-0000-0000E6000000}"/>
    <cellStyle name="T_LƯƠNG THÁNG 03 NĂM 2014_NGHIEM THU LUONG O4.2014 (nghiệm thu T12) (1)" xfId="205" xr:uid="{00000000-0005-0000-0000-0000E7000000}"/>
    <cellStyle name="T_LƯƠNG THÁNG 03 NĂM 2014-khoa ôt 4" xfId="206" xr:uid="{00000000-0005-0000-0000-0000E8000000}"/>
    <cellStyle name="T_LƯƠNG THÁNG 03 NĂM 2014-khoa ôt 4_LƯƠNG THÁNG 04 NĂM 2014-o to4" xfId="207" xr:uid="{00000000-0005-0000-0000-0000E9000000}"/>
    <cellStyle name="T_LƯƠNG THÁNG 03 NĂM 2014-khoa ôt 4_LƯƠNG THÁNG 07 NĂM 2014 (O4-Oanh)" xfId="208" xr:uid="{00000000-0005-0000-0000-0000EA000000}"/>
    <cellStyle name="T_LƯƠNG THÁNG 03 NĂM 2014-khoa ôt 4_NGHIEM THU LUONG O4.2014 (nghiệm thu T12) (1)" xfId="209" xr:uid="{00000000-0005-0000-0000-0000EB000000}"/>
    <cellStyle name="T_LƯƠNG THÁNG 07 NĂM 2013" xfId="210" xr:uid="{00000000-0005-0000-0000-0000EC000000}"/>
    <cellStyle name="T_LƯƠNG THÁNG 07 NĂM 2013_LƯƠNG THÁNG 04 NĂM 2014-o to4" xfId="211" xr:uid="{00000000-0005-0000-0000-0000ED000000}"/>
    <cellStyle name="T_LƯƠNG THÁNG 07 NĂM 2013_LƯƠNG THÁNG 07 NĂM 2014 (O4-Oanh)" xfId="212" xr:uid="{00000000-0005-0000-0000-0000EE000000}"/>
    <cellStyle name="T_LƯƠNG THÁNG 07 NĂM 2013_NGHIEM THU LUONG O4.2014 (nghiệm thu T12) (1)" xfId="213" xr:uid="{00000000-0005-0000-0000-0000EF000000}"/>
    <cellStyle name="T_LƯƠNG THÁNG 2013 o tô 4" xfId="214" xr:uid="{00000000-0005-0000-0000-0000F0000000}"/>
    <cellStyle name="T_LƯƠNG THÁNG 2013 o tô 4 (1)" xfId="215" xr:uid="{00000000-0005-0000-0000-0000F1000000}"/>
    <cellStyle name="Text Indent A" xfId="216" xr:uid="{00000000-0005-0000-0000-0000F2000000}"/>
    <cellStyle name="Text Indent B" xfId="217" xr:uid="{00000000-0005-0000-0000-0000F3000000}"/>
    <cellStyle name="Text Indent B 2" xfId="218" xr:uid="{00000000-0005-0000-0000-0000F4000000}"/>
    <cellStyle name="Text Indent C" xfId="219" xr:uid="{00000000-0005-0000-0000-0000F5000000}"/>
    <cellStyle name="Text Indent C 2" xfId="220" xr:uid="{00000000-0005-0000-0000-0000F6000000}"/>
    <cellStyle name="th" xfId="221" xr:uid="{00000000-0005-0000-0000-0000F8000000}"/>
    <cellStyle name="þ_x001d_ð¤_x000c_¯þ_x0014__x000d_¨þU_x0001_À_x0004_ _x0015__x000f__x0001__x0001_" xfId="222" xr:uid="{00000000-0005-0000-0000-0000F9000000}"/>
    <cellStyle name="þ_x001d_ðK_x000c_Fý_x001b__x000d_9ýU_x0001_Ð_x0008_¦)_x0007__x0001__x0001_" xfId="223" xr:uid="{00000000-0005-0000-0000-0000FA000000}"/>
    <cellStyle name="Title 2" xfId="224" xr:uid="{00000000-0005-0000-0000-0000F7000000}"/>
    <cellStyle name="viet" xfId="225" xr:uid="{00000000-0005-0000-0000-0000FB000000}"/>
    <cellStyle name="viet 2" xfId="226" xr:uid="{00000000-0005-0000-0000-0000FC000000}"/>
    <cellStyle name="viet2" xfId="227" xr:uid="{00000000-0005-0000-0000-0000FD000000}"/>
    <cellStyle name="Vn Time 13" xfId="228" xr:uid="{00000000-0005-0000-0000-0000FE000000}"/>
    <cellStyle name="Vn Time 13 2" xfId="229" xr:uid="{00000000-0005-0000-0000-0000FF000000}"/>
    <cellStyle name="Vn Time 14" xfId="230" xr:uid="{00000000-0005-0000-0000-000000010000}"/>
    <cellStyle name="vnhead1" xfId="231" xr:uid="{00000000-0005-0000-0000-000003010000}"/>
    <cellStyle name="vnhead3" xfId="232" xr:uid="{00000000-0005-0000-0000-000004010000}"/>
    <cellStyle name="vntxt1" xfId="233" xr:uid="{00000000-0005-0000-0000-000001010000}"/>
    <cellStyle name="vntxt2" xfId="234" xr:uid="{00000000-0005-0000-0000-000002010000}"/>
    <cellStyle name="Währung [0]_UXO VII" xfId="235" xr:uid="{00000000-0005-0000-0000-000005010000}"/>
    <cellStyle name="Währung_UXO VII" xfId="236" xr:uid="{00000000-0005-0000-0000-000006010000}"/>
    <cellStyle name="Warning Text 2" xfId="237" xr:uid="{00000000-0005-0000-0000-000007010000}"/>
    <cellStyle name="xuan" xfId="238" xr:uid="{00000000-0005-0000-0000-000008010000}"/>
    <cellStyle name="เครื่องหมายสกุลเงิน [0]_FTC_OFFER" xfId="239" xr:uid="{00000000-0005-0000-0000-000009010000}"/>
    <cellStyle name="เครื่องหมายสกุลเงิน_FTC_OFFER" xfId="240" xr:uid="{00000000-0005-0000-0000-00000A010000}"/>
    <cellStyle name="ปกติ_FTC_OFFER" xfId="241" xr:uid="{00000000-0005-0000-0000-00000B010000}"/>
    <cellStyle name=" [0.00]_ Att. 1- Cover" xfId="242" xr:uid="{00000000-0005-0000-0000-00000C010000}"/>
    <cellStyle name="_ Att. 1- Cover" xfId="243" xr:uid="{00000000-0005-0000-0000-00000D010000}"/>
    <cellStyle name="?_ Att. 1- Cover" xfId="244" xr:uid="{00000000-0005-0000-0000-00000E010000}"/>
    <cellStyle name="똿뗦먛귟 [0.00]_PRODUCT DETAIL Q1" xfId="245" xr:uid="{00000000-0005-0000-0000-00000F010000}"/>
    <cellStyle name="똿뗦먛귟_PRODUCT DETAIL Q1" xfId="246" xr:uid="{00000000-0005-0000-0000-000010010000}"/>
    <cellStyle name="믅됞 [0.00]_PRODUCT DETAIL Q1" xfId="247" xr:uid="{00000000-0005-0000-0000-000011010000}"/>
    <cellStyle name="믅됞_PRODUCT DETAIL Q1" xfId="248" xr:uid="{00000000-0005-0000-0000-000012010000}"/>
    <cellStyle name="백분율_95" xfId="249" xr:uid="{00000000-0005-0000-0000-000013010000}"/>
    <cellStyle name="뷭?_BOOKSHIP" xfId="250" xr:uid="{00000000-0005-0000-0000-000014010000}"/>
    <cellStyle name="콤마 [0]_ 비목별 월별기술 " xfId="251" xr:uid="{00000000-0005-0000-0000-000015010000}"/>
    <cellStyle name="콤마_ 비목별 월별기술 " xfId="252" xr:uid="{00000000-0005-0000-0000-000016010000}"/>
    <cellStyle name="통화 [0]_1202" xfId="253" xr:uid="{00000000-0005-0000-0000-000017010000}"/>
    <cellStyle name="통화_1202" xfId="254" xr:uid="{00000000-0005-0000-0000-000018010000}"/>
    <cellStyle name="표준_(정보부문)월별인원계획" xfId="255" xr:uid="{00000000-0005-0000-0000-000019010000}"/>
    <cellStyle name="一般_00Q3902REV.1" xfId="256" xr:uid="{00000000-0005-0000-0000-00001A010000}"/>
    <cellStyle name="千分位[0]_00Q3902REV.1" xfId="257" xr:uid="{00000000-0005-0000-0000-00001B010000}"/>
    <cellStyle name="千分位_00Q3902REV.1" xfId="258" xr:uid="{00000000-0005-0000-0000-00001C010000}"/>
    <cellStyle name="常规_4月份型体汇总表" xfId="259" xr:uid="{00000000-0005-0000-0000-00001D010000}"/>
    <cellStyle name="桁区切り [0.00]_List-dwg瑩畳䵜楡" xfId="260" xr:uid="{00000000-0005-0000-0000-00001E010000}"/>
    <cellStyle name="桁区切り_List-dwgist-" xfId="261" xr:uid="{00000000-0005-0000-0000-00001F010000}"/>
    <cellStyle name="標準_BOQ-08" xfId="262" xr:uid="{00000000-0005-0000-0000-000020010000}"/>
    <cellStyle name="貨幣 [0]_00Q3902REV.1" xfId="263" xr:uid="{00000000-0005-0000-0000-000021010000}"/>
    <cellStyle name="貨幣[0]_BRE" xfId="264" xr:uid="{00000000-0005-0000-0000-000022010000}"/>
    <cellStyle name="貨幣_00Q3902REV.1" xfId="265" xr:uid="{00000000-0005-0000-0000-000023010000}"/>
    <cellStyle name="通貨 [0.00]_List-dwgwg" xfId="266" xr:uid="{00000000-0005-0000-0000-000024010000}"/>
    <cellStyle name="通貨_List-dwgis" xfId="267" xr:uid="{00000000-0005-0000-0000-00002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397329</xdr:colOff>
      <xdr:row>1</xdr:row>
      <xdr:rowOff>247922</xdr:rowOff>
    </xdr:from>
    <xdr:to>
      <xdr:col>6</xdr:col>
      <xdr:colOff>57150</xdr:colOff>
      <xdr:row>1</xdr:row>
      <xdr:rowOff>247922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D51F298-2A78-4AB4-B77E-CCCF5855CD3B}"/>
            </a:ext>
          </a:extLst>
        </xdr:cNvPr>
        <xdr:cNvCxnSpPr/>
      </xdr:nvCxnSpPr>
      <xdr:spPr>
        <a:xfrm flipV="1">
          <a:off x="692604" y="543197"/>
          <a:ext cx="334599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L&#431;&#416;NG%202026%20PH&#210;NG%20TCL&#272;%20G&#7916;I/THANG%204.26/PHMC/4.%20Luong%20T4-2026%20khoa%20HDH(Hai).xls" TargetMode="External"/><Relationship Id="rId2" Type="http://schemas.openxmlformats.org/officeDocument/2006/relationships/externalLinkPath" Target="file:///G:\My%20Drive\L&#431;&#416;NG%202025\L&#431;&#416;NG%202026%20PH&#210;NG%20TCL&#272;%20G&#7916;I\THANG%204.26\PHMC\4.%20Luong%20T4-2026%20khoa%20HDH(Hai).xls" TargetMode="External"/><Relationship Id="rId1" Type="http://schemas.openxmlformats.org/officeDocument/2006/relationships/externalLinkPath" Target="/My%20Drive/L&#431;&#416;NG%202025/L&#431;&#416;NG%202026%20PH&#210;NG%20TCL&#272;%20G&#7916;I/THANG%204.26/PHMC/4.%20Luong%20T4-2026%20khoa%20HDH(Hai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HANG%205/L&#432;&#417;ng%20T5-2021%20Khoa%20H&#272;H&#224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Users/Admin/Downloads/4.%20Luong%20T3-2022%20Khoa%20O%20to%20Hai%20Dam%20Ha%20(Hai).xls" TargetMode="External"/><Relationship Id="rId1" Type="http://schemas.openxmlformats.org/officeDocument/2006/relationships/externalLinkPath" Target="/Users/Admin/Downloads/4.%20Luong%20T3-2022%20Khoa%20O%20to%20Hai%20Dam%20Ha%20(Hai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00000000"/>
      <sheetName val="foxz"/>
      <sheetName val="1.Luong"/>
      <sheetName val="2.1 Chấm công trực Tết"/>
      <sheetName val="2. Cham cong"/>
      <sheetName val="2.1 Chấm công thêm giờ"/>
      <sheetName val="3. Xep loai"/>
      <sheetName val="4, Ăn ca"/>
      <sheetName val="XL"/>
      <sheetName val="5.PC dien thoai"/>
      <sheetName val="CĐLĐ Nữ"/>
      <sheetName val="6, Chi tiet luong B1"/>
      <sheetName val="Hạng B2 "/>
      <sheetName val="Hạng C "/>
      <sheetName val="7, Chi tiet luong B2"/>
      <sheetName val="8, Chi tiet luong C"/>
      <sheetName val="10. Tam ung(NLD khong du luong)"/>
      <sheetName val="9. Theo dõi giờ giảng LT"/>
      <sheetName val="Sheet1"/>
      <sheetName val="BC Giờ giảngH -IN"/>
      <sheetName val="TH GIỜ VƯỢT-IN"/>
      <sheetName val="CL THI MÔN LUẬT GTĐB"/>
      <sheetName val="9, TH KH lý thuyết-IN"/>
      <sheetName val="KH Hùng"/>
      <sheetName val="KH Cao Hùng"/>
      <sheetName val="KH Hoa"/>
      <sheetName val="KH Võ Trung"/>
      <sheetName val="KH Trung"/>
      <sheetName val="P. Tru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9">
          <cell r="AI19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0"/>
      <sheetName val="Chấm công"/>
      <sheetName val="Ăn ca"/>
      <sheetName val="XL"/>
      <sheetName val="XẾP LOẠI"/>
      <sheetName val="Lương"/>
      <sheetName val="vay-trả"/>
      <sheetName val="Hạng B1"/>
      <sheetName val="Hạng B2 "/>
      <sheetName val="Hạng C "/>
    </sheetNames>
    <sheetDataSet>
      <sheetData sheetId="0" refreshError="1"/>
      <sheetData sheetId="1">
        <row r="7">
          <cell r="B7" t="str">
            <v>Bùi Đình Văn</v>
          </cell>
          <cell r="AH7">
            <v>16</v>
          </cell>
          <cell r="AI7">
            <v>1</v>
          </cell>
          <cell r="AJ7">
            <v>4</v>
          </cell>
          <cell r="AN7">
            <v>0</v>
          </cell>
        </row>
        <row r="8">
          <cell r="B8" t="str">
            <v>Nguyễn Phương Thảo</v>
          </cell>
          <cell r="AH8">
            <v>14</v>
          </cell>
          <cell r="AI8">
            <v>1</v>
          </cell>
          <cell r="AJ8">
            <v>0</v>
          </cell>
          <cell r="AM8">
            <v>0</v>
          </cell>
          <cell r="AO8">
            <v>6</v>
          </cell>
        </row>
        <row r="9">
          <cell r="B9" t="str">
            <v>Cao Văn Hùng</v>
          </cell>
          <cell r="AH9">
            <v>10</v>
          </cell>
          <cell r="AI9">
            <v>1</v>
          </cell>
          <cell r="AM9">
            <v>0</v>
          </cell>
          <cell r="AN9">
            <v>5</v>
          </cell>
          <cell r="AO9">
            <v>5</v>
          </cell>
          <cell r="AQ9">
            <v>0</v>
          </cell>
        </row>
        <row r="10">
          <cell r="B10" t="str">
            <v>Tô Văn Đông</v>
          </cell>
          <cell r="AH10">
            <v>10</v>
          </cell>
          <cell r="AI10">
            <v>1</v>
          </cell>
          <cell r="AJ10">
            <v>0</v>
          </cell>
          <cell r="AM10">
            <v>0</v>
          </cell>
          <cell r="AN10">
            <v>5</v>
          </cell>
          <cell r="AO10">
            <v>5</v>
          </cell>
          <cell r="AQ10">
            <v>0</v>
          </cell>
        </row>
        <row r="11">
          <cell r="B11" t="str">
            <v>Tô Thanh Tùng</v>
          </cell>
          <cell r="AH11">
            <v>10</v>
          </cell>
          <cell r="AI11">
            <v>1</v>
          </cell>
          <cell r="AJ11">
            <v>0</v>
          </cell>
          <cell r="AM11">
            <v>0</v>
          </cell>
          <cell r="AN11">
            <v>5</v>
          </cell>
          <cell r="AO11">
            <v>5</v>
          </cell>
          <cell r="AQ11">
            <v>0</v>
          </cell>
        </row>
        <row r="12">
          <cell r="B12" t="str">
            <v>Đinh Đức Quảng</v>
          </cell>
          <cell r="AH12">
            <v>10</v>
          </cell>
          <cell r="AI12">
            <v>1</v>
          </cell>
          <cell r="AJ12">
            <v>0</v>
          </cell>
          <cell r="AM12">
            <v>0</v>
          </cell>
          <cell r="AN12">
            <v>5</v>
          </cell>
          <cell r="AO12">
            <v>5</v>
          </cell>
          <cell r="AQ12">
            <v>0</v>
          </cell>
        </row>
        <row r="13">
          <cell r="B13" t="str">
            <v>Phạm Văn Trung</v>
          </cell>
          <cell r="AH13">
            <v>10</v>
          </cell>
          <cell r="AI13">
            <v>1</v>
          </cell>
          <cell r="AJ13">
            <v>0</v>
          </cell>
          <cell r="AM13">
            <v>0</v>
          </cell>
          <cell r="AN13">
            <v>5</v>
          </cell>
          <cell r="AO13">
            <v>5</v>
          </cell>
          <cell r="AQ13">
            <v>0</v>
          </cell>
        </row>
        <row r="14">
          <cell r="B14" t="str">
            <v>Tô Ngọc Đạt</v>
          </cell>
          <cell r="AH14">
            <v>10</v>
          </cell>
          <cell r="AI14">
            <v>1</v>
          </cell>
          <cell r="AJ14">
            <v>0</v>
          </cell>
          <cell r="AM14">
            <v>0</v>
          </cell>
          <cell r="AN14">
            <v>5</v>
          </cell>
          <cell r="AO14">
            <v>5</v>
          </cell>
          <cell r="AQ14">
            <v>0</v>
          </cell>
        </row>
        <row r="15">
          <cell r="B15" t="str">
            <v>Lê Hưng</v>
          </cell>
          <cell r="AH15">
            <v>10</v>
          </cell>
          <cell r="AI15">
            <v>1</v>
          </cell>
          <cell r="AJ15">
            <v>0</v>
          </cell>
          <cell r="AM15">
            <v>0</v>
          </cell>
          <cell r="AN15">
            <v>5</v>
          </cell>
          <cell r="AO15">
            <v>5</v>
          </cell>
          <cell r="AQ15">
            <v>0</v>
          </cell>
        </row>
        <row r="16">
          <cell r="B16" t="str">
            <v>Giản Tiến Nam</v>
          </cell>
          <cell r="AH16">
            <v>10</v>
          </cell>
          <cell r="AI16">
            <v>1</v>
          </cell>
          <cell r="AJ16">
            <v>0</v>
          </cell>
          <cell r="AM16">
            <v>0</v>
          </cell>
          <cell r="AN16">
            <v>5</v>
          </cell>
          <cell r="AO16">
            <v>5</v>
          </cell>
          <cell r="AQ16">
            <v>0</v>
          </cell>
        </row>
        <row r="17">
          <cell r="B17" t="str">
            <v>Đặng Xuân Trung</v>
          </cell>
          <cell r="AH17">
            <v>10</v>
          </cell>
          <cell r="AI17">
            <v>1</v>
          </cell>
          <cell r="AJ17">
            <v>0</v>
          </cell>
          <cell r="AM17">
            <v>0</v>
          </cell>
          <cell r="AN17">
            <v>5</v>
          </cell>
          <cell r="AO17">
            <v>5</v>
          </cell>
          <cell r="AQ17">
            <v>0</v>
          </cell>
        </row>
        <row r="18">
          <cell r="B18" t="str">
            <v>Lương Văn Trường</v>
          </cell>
          <cell r="AH18">
            <v>10</v>
          </cell>
          <cell r="AI18">
            <v>1</v>
          </cell>
          <cell r="AJ18">
            <v>0</v>
          </cell>
          <cell r="AM18">
            <v>0</v>
          </cell>
          <cell r="AN18">
            <v>5</v>
          </cell>
          <cell r="AO18">
            <v>5</v>
          </cell>
          <cell r="AQ18">
            <v>0</v>
          </cell>
        </row>
        <row r="19">
          <cell r="B19" t="str">
            <v>Lê Trung Hiếu</v>
          </cell>
          <cell r="AH19">
            <v>10</v>
          </cell>
          <cell r="AI19">
            <v>1</v>
          </cell>
          <cell r="AJ19">
            <v>0</v>
          </cell>
          <cell r="AM19">
            <v>0</v>
          </cell>
          <cell r="AN19">
            <v>5</v>
          </cell>
          <cell r="AO19">
            <v>5</v>
          </cell>
          <cell r="AQ19">
            <v>0</v>
          </cell>
        </row>
        <row r="20">
          <cell r="B20" t="str">
            <v>Trần Ngọc Thoan</v>
          </cell>
          <cell r="AH20">
            <v>10</v>
          </cell>
          <cell r="AI20">
            <v>1</v>
          </cell>
          <cell r="AJ20">
            <v>0</v>
          </cell>
          <cell r="AM20">
            <v>0</v>
          </cell>
          <cell r="AN20">
            <v>5</v>
          </cell>
          <cell r="AO20">
            <v>5</v>
          </cell>
          <cell r="AQ20">
            <v>0</v>
          </cell>
        </row>
        <row r="21">
          <cell r="B21" t="str">
            <v>Nguyễn Phúc Bảo</v>
          </cell>
          <cell r="AH21">
            <v>10</v>
          </cell>
          <cell r="AI21">
            <v>1</v>
          </cell>
          <cell r="AJ21">
            <v>0</v>
          </cell>
          <cell r="AM21">
            <v>0</v>
          </cell>
          <cell r="AN21">
            <v>5</v>
          </cell>
          <cell r="AO21">
            <v>5</v>
          </cell>
          <cell r="AQ21">
            <v>0</v>
          </cell>
        </row>
        <row r="22">
          <cell r="B22" t="str">
            <v>Đinh Văn Thành</v>
          </cell>
          <cell r="AH22">
            <v>10</v>
          </cell>
          <cell r="AI22">
            <v>1</v>
          </cell>
          <cell r="AJ22">
            <v>0</v>
          </cell>
          <cell r="AM22">
            <v>0</v>
          </cell>
          <cell r="AN22">
            <v>5</v>
          </cell>
          <cell r="AO22">
            <v>5</v>
          </cell>
          <cell r="AQ22">
            <v>0</v>
          </cell>
        </row>
        <row r="23">
          <cell r="B23" t="str">
            <v>Lê Trung Thành</v>
          </cell>
          <cell r="AH23">
            <v>10</v>
          </cell>
          <cell r="AI23">
            <v>1</v>
          </cell>
          <cell r="AJ23">
            <v>0</v>
          </cell>
          <cell r="AM23">
            <v>0</v>
          </cell>
          <cell r="AN23">
            <v>5</v>
          </cell>
          <cell r="AO23">
            <v>5</v>
          </cell>
          <cell r="AQ23">
            <v>0</v>
          </cell>
        </row>
        <row r="24">
          <cell r="AH24">
            <v>0</v>
          </cell>
          <cell r="AI24">
            <v>1</v>
          </cell>
          <cell r="AJ24">
            <v>0</v>
          </cell>
          <cell r="AM24">
            <v>20</v>
          </cell>
          <cell r="AN24">
            <v>0</v>
          </cell>
          <cell r="AO24">
            <v>0</v>
          </cell>
          <cell r="AQ24">
            <v>0</v>
          </cell>
        </row>
      </sheetData>
      <sheetData sheetId="2" refreshError="1"/>
      <sheetData sheetId="3" refreshError="1"/>
      <sheetData sheetId="4">
        <row r="10">
          <cell r="I10" t="str">
            <v>A</v>
          </cell>
        </row>
        <row r="11">
          <cell r="I11" t="str">
            <v>A</v>
          </cell>
        </row>
        <row r="12">
          <cell r="I12" t="str">
            <v>A</v>
          </cell>
        </row>
        <row r="13">
          <cell r="I13" t="str">
            <v>A</v>
          </cell>
        </row>
        <row r="14">
          <cell r="I14" t="str">
            <v>A</v>
          </cell>
        </row>
        <row r="15">
          <cell r="I15" t="str">
            <v>B</v>
          </cell>
        </row>
        <row r="16">
          <cell r="I16" t="str">
            <v>A</v>
          </cell>
        </row>
        <row r="17">
          <cell r="I17" t="str">
            <v>A</v>
          </cell>
        </row>
        <row r="18">
          <cell r="I18" t="str">
            <v>A</v>
          </cell>
        </row>
        <row r="19">
          <cell r="I19" t="str">
            <v>B</v>
          </cell>
        </row>
        <row r="20">
          <cell r="I20" t="str">
            <v>A</v>
          </cell>
        </row>
        <row r="21">
          <cell r="I21" t="str">
            <v>A</v>
          </cell>
        </row>
        <row r="22">
          <cell r="I22" t="str">
            <v>A</v>
          </cell>
        </row>
        <row r="23">
          <cell r="I23" t="str">
            <v>A</v>
          </cell>
        </row>
        <row r="24">
          <cell r="I24" t="str">
            <v>A</v>
          </cell>
        </row>
        <row r="25">
          <cell r="I25" t="str">
            <v>A</v>
          </cell>
        </row>
        <row r="26">
          <cell r="I26" t="str">
            <v>A</v>
          </cell>
        </row>
        <row r="27">
          <cell r="I27" t="str">
            <v>A</v>
          </cell>
        </row>
      </sheetData>
      <sheetData sheetId="5" refreshError="1"/>
      <sheetData sheetId="6" refreshError="1"/>
      <sheetData sheetId="7">
        <row r="9">
          <cell r="CN9">
            <v>1622000</v>
          </cell>
          <cell r="CO9">
            <v>2706000</v>
          </cell>
          <cell r="CR9">
            <v>2</v>
          </cell>
          <cell r="CS9">
            <v>0</v>
          </cell>
        </row>
        <row r="10">
          <cell r="CN10">
            <v>811000</v>
          </cell>
          <cell r="CO10">
            <v>2706000</v>
          </cell>
          <cell r="CR10">
            <v>0</v>
          </cell>
          <cell r="CS10">
            <v>1</v>
          </cell>
        </row>
        <row r="11">
          <cell r="CN11">
            <v>2433000</v>
          </cell>
          <cell r="CO11">
            <v>1202000</v>
          </cell>
          <cell r="CR11">
            <v>0</v>
          </cell>
          <cell r="CS11">
            <v>3</v>
          </cell>
        </row>
        <row r="12">
          <cell r="CN12">
            <v>811000</v>
          </cell>
          <cell r="CR12">
            <v>0</v>
          </cell>
          <cell r="CS12">
            <v>1</v>
          </cell>
        </row>
        <row r="13">
          <cell r="CN13">
            <v>811000</v>
          </cell>
          <cell r="CO13">
            <v>602000</v>
          </cell>
          <cell r="CR13">
            <v>0</v>
          </cell>
          <cell r="CS13">
            <v>1</v>
          </cell>
        </row>
        <row r="14">
          <cell r="CN14">
            <v>2433000</v>
          </cell>
          <cell r="CO14">
            <v>0</v>
          </cell>
          <cell r="CR14">
            <v>0</v>
          </cell>
          <cell r="CS14">
            <v>3</v>
          </cell>
        </row>
        <row r="15">
          <cell r="CN15">
            <v>811000</v>
          </cell>
          <cell r="CO15">
            <v>974000</v>
          </cell>
          <cell r="CR15">
            <v>0</v>
          </cell>
          <cell r="CS15">
            <v>1</v>
          </cell>
        </row>
        <row r="16">
          <cell r="CN16">
            <v>811000</v>
          </cell>
          <cell r="CO16">
            <v>300000</v>
          </cell>
          <cell r="CR16">
            <v>0</v>
          </cell>
          <cell r="CS16">
            <v>1</v>
          </cell>
        </row>
        <row r="17">
          <cell r="CN17">
            <v>0</v>
          </cell>
          <cell r="CO17">
            <v>0</v>
          </cell>
          <cell r="CR17">
            <v>0</v>
          </cell>
          <cell r="CS17">
            <v>0</v>
          </cell>
        </row>
        <row r="18">
          <cell r="CN18">
            <v>2433000</v>
          </cell>
          <cell r="CO18">
            <v>5255000</v>
          </cell>
          <cell r="CR18">
            <v>3</v>
          </cell>
          <cell r="CS18">
            <v>0</v>
          </cell>
        </row>
        <row r="19">
          <cell r="CN19">
            <v>2433000</v>
          </cell>
          <cell r="CO19">
            <v>0</v>
          </cell>
          <cell r="CR19">
            <v>0</v>
          </cell>
          <cell r="CS19">
            <v>3</v>
          </cell>
        </row>
        <row r="20">
          <cell r="CN20">
            <v>2433000</v>
          </cell>
          <cell r="CO20">
            <v>0</v>
          </cell>
          <cell r="CR20">
            <v>0</v>
          </cell>
          <cell r="CS20">
            <v>3</v>
          </cell>
        </row>
        <row r="21">
          <cell r="CN21">
            <v>1622000</v>
          </cell>
          <cell r="CO21">
            <v>143000</v>
          </cell>
          <cell r="CR21">
            <v>0</v>
          </cell>
          <cell r="CS21">
            <v>2</v>
          </cell>
        </row>
        <row r="22">
          <cell r="CN22">
            <v>4866000</v>
          </cell>
          <cell r="CO22">
            <v>960000</v>
          </cell>
          <cell r="CR22">
            <v>0</v>
          </cell>
          <cell r="CS22">
            <v>6</v>
          </cell>
        </row>
        <row r="23">
          <cell r="CN23">
            <v>0</v>
          </cell>
          <cell r="CO23">
            <v>0</v>
          </cell>
          <cell r="CR23">
            <v>0</v>
          </cell>
        </row>
      </sheetData>
      <sheetData sheetId="8">
        <row r="12">
          <cell r="DR12">
            <v>0</v>
          </cell>
          <cell r="DS12">
            <v>1046000</v>
          </cell>
          <cell r="DV12">
            <v>0</v>
          </cell>
          <cell r="DW12">
            <v>0</v>
          </cell>
        </row>
        <row r="13">
          <cell r="DR13">
            <v>6760000</v>
          </cell>
          <cell r="DS13">
            <v>3878000</v>
          </cell>
          <cell r="DV13">
            <v>0</v>
          </cell>
          <cell r="DW13">
            <v>8</v>
          </cell>
        </row>
        <row r="14">
          <cell r="DR14">
            <v>2535000</v>
          </cell>
          <cell r="DS14">
            <v>2542000</v>
          </cell>
          <cell r="DV14">
            <v>0</v>
          </cell>
          <cell r="DW14">
            <v>3</v>
          </cell>
        </row>
        <row r="15">
          <cell r="DR15">
            <v>845000</v>
          </cell>
          <cell r="DV15">
            <v>0</v>
          </cell>
          <cell r="DW15">
            <v>1</v>
          </cell>
        </row>
        <row r="16">
          <cell r="DR16">
            <v>845000</v>
          </cell>
          <cell r="DS16">
            <v>1743000</v>
          </cell>
          <cell r="DV16">
            <v>0</v>
          </cell>
          <cell r="DW16">
            <v>1</v>
          </cell>
        </row>
        <row r="17">
          <cell r="DR17">
            <v>3380000</v>
          </cell>
          <cell r="DS17">
            <v>0</v>
          </cell>
          <cell r="DV17">
            <v>0</v>
          </cell>
          <cell r="DW17">
            <v>4</v>
          </cell>
        </row>
        <row r="18">
          <cell r="DR18">
            <v>1690000</v>
          </cell>
          <cell r="DS18">
            <v>595000</v>
          </cell>
          <cell r="DV18">
            <v>0</v>
          </cell>
          <cell r="DW18">
            <v>2</v>
          </cell>
        </row>
        <row r="19">
          <cell r="DR19">
            <v>3380000</v>
          </cell>
          <cell r="DS19">
            <v>1830000</v>
          </cell>
          <cell r="DV19">
            <v>0</v>
          </cell>
          <cell r="DW19">
            <v>4</v>
          </cell>
        </row>
        <row r="20">
          <cell r="DR20">
            <v>3380000</v>
          </cell>
          <cell r="DS20">
            <v>755000</v>
          </cell>
          <cell r="DV20">
            <v>0</v>
          </cell>
          <cell r="DW20">
            <v>4</v>
          </cell>
        </row>
        <row r="21">
          <cell r="DR21">
            <v>7605000</v>
          </cell>
          <cell r="DS21">
            <v>1263000</v>
          </cell>
          <cell r="DV21">
            <v>9</v>
          </cell>
          <cell r="DW21">
            <v>0</v>
          </cell>
        </row>
        <row r="22">
          <cell r="DR22">
            <v>1690000</v>
          </cell>
          <cell r="DS22">
            <v>73000</v>
          </cell>
          <cell r="DV22">
            <v>0</v>
          </cell>
          <cell r="DW22">
            <v>2</v>
          </cell>
        </row>
        <row r="23">
          <cell r="DR23">
            <v>845000</v>
          </cell>
          <cell r="DS23">
            <v>610000</v>
          </cell>
          <cell r="DV23">
            <v>0</v>
          </cell>
          <cell r="DW23">
            <v>1</v>
          </cell>
        </row>
        <row r="24">
          <cell r="DR24">
            <v>8450000</v>
          </cell>
          <cell r="DS24">
            <v>1990000</v>
          </cell>
          <cell r="DV24">
            <v>0</v>
          </cell>
          <cell r="DW24">
            <v>10</v>
          </cell>
        </row>
        <row r="25">
          <cell r="DR25">
            <v>3380000</v>
          </cell>
          <cell r="DS25">
            <v>1350000</v>
          </cell>
          <cell r="DV25">
            <v>0</v>
          </cell>
          <cell r="DW25">
            <v>4</v>
          </cell>
        </row>
        <row r="26">
          <cell r="DR26">
            <v>3380000</v>
          </cell>
          <cell r="DS26">
            <v>828000</v>
          </cell>
          <cell r="DV26">
            <v>0</v>
          </cell>
          <cell r="DW26">
            <v>4</v>
          </cell>
        </row>
      </sheetData>
      <sheetData sheetId="9">
        <row r="12">
          <cell r="DP12">
            <v>0</v>
          </cell>
          <cell r="DQ12">
            <v>0</v>
          </cell>
          <cell r="DU12">
            <v>0</v>
          </cell>
        </row>
        <row r="13">
          <cell r="DP13">
            <v>3824000</v>
          </cell>
          <cell r="DQ13">
            <v>0</v>
          </cell>
          <cell r="DU13">
            <v>4</v>
          </cell>
        </row>
        <row r="14">
          <cell r="DP14">
            <v>10516000</v>
          </cell>
          <cell r="DQ14">
            <v>0</v>
          </cell>
          <cell r="DU14">
            <v>11</v>
          </cell>
        </row>
        <row r="15">
          <cell r="DP15">
            <v>0</v>
          </cell>
          <cell r="DU15">
            <v>0</v>
          </cell>
        </row>
        <row r="16">
          <cell r="DP16">
            <v>1912000</v>
          </cell>
          <cell r="DQ16">
            <v>0</v>
          </cell>
          <cell r="DU16">
            <v>2</v>
          </cell>
        </row>
        <row r="17">
          <cell r="DP17">
            <v>0</v>
          </cell>
          <cell r="DQ17">
            <v>0</v>
          </cell>
          <cell r="DU17">
            <v>0</v>
          </cell>
        </row>
        <row r="18">
          <cell r="DP18">
            <v>3824000</v>
          </cell>
          <cell r="DQ18">
            <v>0</v>
          </cell>
          <cell r="DU18">
            <v>4</v>
          </cell>
        </row>
        <row r="19">
          <cell r="DP19">
            <v>0</v>
          </cell>
          <cell r="DQ19">
            <v>972000</v>
          </cell>
          <cell r="DU19">
            <v>0</v>
          </cell>
        </row>
        <row r="20">
          <cell r="DQ20">
            <v>0</v>
          </cell>
        </row>
        <row r="21">
          <cell r="DP21">
            <v>0</v>
          </cell>
          <cell r="DQ21">
            <v>0</v>
          </cell>
          <cell r="DU21">
            <v>0</v>
          </cell>
        </row>
        <row r="22">
          <cell r="DQ22">
            <v>486000</v>
          </cell>
        </row>
        <row r="23">
          <cell r="DP23">
            <v>0</v>
          </cell>
          <cell r="DQ23">
            <v>0</v>
          </cell>
          <cell r="DU23">
            <v>0</v>
          </cell>
        </row>
        <row r="24">
          <cell r="DP24">
            <v>0</v>
          </cell>
          <cell r="DQ24">
            <v>0</v>
          </cell>
          <cell r="DU24">
            <v>0</v>
          </cell>
        </row>
        <row r="25">
          <cell r="DP25">
            <v>4780000</v>
          </cell>
          <cell r="DQ25">
            <v>4366000</v>
          </cell>
          <cell r="DU25">
            <v>5</v>
          </cell>
        </row>
        <row r="26">
          <cell r="DQ26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00000000"/>
      <sheetName val="2. Bảng lương"/>
      <sheetName val="3, Chấm công"/>
      <sheetName val="4. Xếp loại"/>
      <sheetName val="5, Ăn ca"/>
      <sheetName val="XL"/>
      <sheetName val="6, Chi tiet luong B1"/>
      <sheetName val="Hạng B2 "/>
      <sheetName val="Hạng C "/>
      <sheetName val="7, Chi tiet luong B2"/>
      <sheetName val="8, Chi tiet luong C"/>
      <sheetName val="9, Tam ung (NLD khong du luong)"/>
    </sheetNames>
    <sheetDataSet>
      <sheetData sheetId="0"/>
      <sheetData sheetId="1">
        <row r="6">
          <cell r="A6">
            <v>23</v>
          </cell>
        </row>
      </sheetData>
      <sheetData sheetId="2">
        <row r="8">
          <cell r="AH8">
            <v>23</v>
          </cell>
          <cell r="AI8">
            <v>0</v>
          </cell>
          <cell r="AJ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</row>
        <row r="9"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23</v>
          </cell>
          <cell r="AP9">
            <v>0</v>
          </cell>
        </row>
        <row r="10">
          <cell r="AH10">
            <v>23</v>
          </cell>
          <cell r="AI10">
            <v>0</v>
          </cell>
          <cell r="AJ10">
            <v>0</v>
          </cell>
          <cell r="AK10">
            <v>0</v>
          </cell>
          <cell r="AL10">
            <v>2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</row>
        <row r="11">
          <cell r="AH11">
            <v>23</v>
          </cell>
          <cell r="AI11">
            <v>0</v>
          </cell>
          <cell r="AJ11">
            <v>0</v>
          </cell>
          <cell r="AK11">
            <v>0</v>
          </cell>
          <cell r="AL11">
            <v>2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</row>
        <row r="12">
          <cell r="AH12">
            <v>23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</row>
        <row r="13">
          <cell r="AH13">
            <v>23</v>
          </cell>
          <cell r="AI13">
            <v>0</v>
          </cell>
          <cell r="AJ13">
            <v>0</v>
          </cell>
          <cell r="AK13">
            <v>0</v>
          </cell>
          <cell r="AL13">
            <v>2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AH14">
            <v>23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</row>
        <row r="15">
          <cell r="AH15">
            <v>23</v>
          </cell>
          <cell r="AI15">
            <v>0</v>
          </cell>
          <cell r="AJ15">
            <v>0</v>
          </cell>
          <cell r="AK15">
            <v>0</v>
          </cell>
          <cell r="AL15">
            <v>2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</row>
        <row r="16">
          <cell r="AH16">
            <v>23</v>
          </cell>
          <cell r="AI16">
            <v>0</v>
          </cell>
          <cell r="AJ16">
            <v>0</v>
          </cell>
          <cell r="AK16">
            <v>0</v>
          </cell>
          <cell r="AL16">
            <v>2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</row>
        <row r="17">
          <cell r="AH17">
            <v>23</v>
          </cell>
          <cell r="AI17">
            <v>0</v>
          </cell>
          <cell r="AJ17">
            <v>0</v>
          </cell>
          <cell r="AK17">
            <v>0</v>
          </cell>
          <cell r="AL17">
            <v>2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</row>
        <row r="18">
          <cell r="AH18">
            <v>23</v>
          </cell>
          <cell r="AI18">
            <v>0</v>
          </cell>
          <cell r="AJ18">
            <v>0</v>
          </cell>
          <cell r="AK18">
            <v>0</v>
          </cell>
          <cell r="AL18">
            <v>2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</row>
        <row r="19">
          <cell r="AH19">
            <v>21</v>
          </cell>
          <cell r="AI19">
            <v>0</v>
          </cell>
          <cell r="AJ19">
            <v>0</v>
          </cell>
          <cell r="AK19">
            <v>0</v>
          </cell>
          <cell r="AL19">
            <v>2</v>
          </cell>
          <cell r="AM19">
            <v>0</v>
          </cell>
          <cell r="AN19">
            <v>0</v>
          </cell>
          <cell r="AO19">
            <v>0</v>
          </cell>
          <cell r="AP19">
            <v>2</v>
          </cell>
        </row>
        <row r="20">
          <cell r="AH20">
            <v>23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</row>
        <row r="21">
          <cell r="AH21">
            <v>23</v>
          </cell>
          <cell r="AI21">
            <v>0</v>
          </cell>
          <cell r="AJ21">
            <v>0</v>
          </cell>
          <cell r="AK21">
            <v>0</v>
          </cell>
          <cell r="AL21">
            <v>2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</row>
        <row r="22">
          <cell r="AH22">
            <v>23</v>
          </cell>
          <cell r="AI22">
            <v>0</v>
          </cell>
          <cell r="AJ22">
            <v>0</v>
          </cell>
          <cell r="AK22">
            <v>0</v>
          </cell>
          <cell r="AL22">
            <v>2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</row>
        <row r="23">
          <cell r="AH23">
            <v>23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</row>
      </sheetData>
      <sheetData sheetId="3">
        <row r="9">
          <cell r="H9" t="str">
            <v>A</v>
          </cell>
        </row>
        <row r="10">
          <cell r="H10" t="str">
            <v>A</v>
          </cell>
        </row>
        <row r="11">
          <cell r="G11" t="str">
            <v>C</v>
          </cell>
          <cell r="H11" t="str">
            <v>A</v>
          </cell>
        </row>
        <row r="12">
          <cell r="G12" t="str">
            <v>C</v>
          </cell>
          <cell r="H12" t="str">
            <v>A</v>
          </cell>
        </row>
        <row r="13">
          <cell r="G13" t="str">
            <v>C</v>
          </cell>
          <cell r="H13" t="str">
            <v>A</v>
          </cell>
        </row>
        <row r="14">
          <cell r="G14" t="str">
            <v>C</v>
          </cell>
          <cell r="H14" t="str">
            <v>A</v>
          </cell>
        </row>
        <row r="15">
          <cell r="G15" t="str">
            <v>A</v>
          </cell>
          <cell r="H15" t="str">
            <v>B</v>
          </cell>
        </row>
        <row r="16">
          <cell r="G16" t="str">
            <v>A</v>
          </cell>
          <cell r="H16" t="str">
            <v>A</v>
          </cell>
        </row>
        <row r="17">
          <cell r="G17" t="str">
            <v>A</v>
          </cell>
          <cell r="H17" t="str">
            <v>A</v>
          </cell>
        </row>
        <row r="18">
          <cell r="G18" t="str">
            <v>A</v>
          </cell>
          <cell r="H18" t="str">
            <v>B</v>
          </cell>
        </row>
        <row r="19">
          <cell r="G19" t="str">
            <v>C</v>
          </cell>
          <cell r="H19" t="str">
            <v>A</v>
          </cell>
        </row>
        <row r="20">
          <cell r="G20" t="str">
            <v>A</v>
          </cell>
          <cell r="H20" t="str">
            <v>A</v>
          </cell>
        </row>
        <row r="21">
          <cell r="G21" t="str">
            <v>A</v>
          </cell>
          <cell r="H21" t="str">
            <v>A</v>
          </cell>
        </row>
        <row r="22">
          <cell r="G22" t="str">
            <v>C</v>
          </cell>
          <cell r="H22" t="str">
            <v>A</v>
          </cell>
        </row>
        <row r="23">
          <cell r="G23" t="str">
            <v>C</v>
          </cell>
          <cell r="H23" t="str">
            <v>A</v>
          </cell>
        </row>
        <row r="24">
          <cell r="G24" t="str">
            <v>A</v>
          </cell>
          <cell r="H24" t="str">
            <v>A</v>
          </cell>
        </row>
        <row r="26">
          <cell r="G26" t="str">
            <v>Hải Hà, ngày 10 tháng 04 năm 2022</v>
          </cell>
        </row>
      </sheetData>
      <sheetData sheetId="4"/>
      <sheetData sheetId="5"/>
      <sheetData sheetId="6">
        <row r="8">
          <cell r="B8">
            <v>4</v>
          </cell>
          <cell r="BZ8">
            <v>1</v>
          </cell>
          <cell r="FX8">
            <v>4462000</v>
          </cell>
          <cell r="FY8">
            <v>0</v>
          </cell>
        </row>
        <row r="9">
          <cell r="FX9">
            <v>0</v>
          </cell>
          <cell r="FY9">
            <v>0</v>
          </cell>
        </row>
        <row r="10">
          <cell r="FB10">
            <v>1</v>
          </cell>
          <cell r="FX10">
            <v>1340000</v>
          </cell>
          <cell r="FY10">
            <v>3167500</v>
          </cell>
        </row>
        <row r="11">
          <cell r="FB11">
            <v>12</v>
          </cell>
          <cell r="FX11">
            <v>16080000</v>
          </cell>
          <cell r="FY11">
            <v>2352500</v>
          </cell>
        </row>
        <row r="12">
          <cell r="FB12">
            <v>2</v>
          </cell>
          <cell r="FX12">
            <v>2680000</v>
          </cell>
          <cell r="FY12">
            <v>3077000</v>
          </cell>
        </row>
        <row r="13">
          <cell r="FB13">
            <v>2</v>
          </cell>
          <cell r="FX13">
            <v>2680000</v>
          </cell>
          <cell r="FY13">
            <v>1466000</v>
          </cell>
        </row>
        <row r="14">
          <cell r="FB14">
            <v>1</v>
          </cell>
          <cell r="FX14">
            <v>1340000</v>
          </cell>
          <cell r="FY14">
            <v>3286000</v>
          </cell>
        </row>
        <row r="15">
          <cell r="FB15">
            <v>1</v>
          </cell>
          <cell r="FX15">
            <v>1340000</v>
          </cell>
          <cell r="FY15">
            <v>3283700</v>
          </cell>
        </row>
        <row r="16">
          <cell r="FB16">
            <v>2</v>
          </cell>
          <cell r="FX16">
            <v>2680000</v>
          </cell>
          <cell r="FY16">
            <v>0</v>
          </cell>
        </row>
        <row r="17">
          <cell r="FX17">
            <v>0</v>
          </cell>
          <cell r="FY17">
            <v>-658700</v>
          </cell>
        </row>
        <row r="18">
          <cell r="FA18">
            <v>1</v>
          </cell>
          <cell r="FB18">
            <v>6</v>
          </cell>
          <cell r="FX18">
            <v>9258000</v>
          </cell>
          <cell r="FY18">
            <v>4689000</v>
          </cell>
        </row>
        <row r="19">
          <cell r="FX19">
            <v>0</v>
          </cell>
          <cell r="FY19">
            <v>0</v>
          </cell>
        </row>
        <row r="20">
          <cell r="FB20">
            <v>1</v>
          </cell>
          <cell r="FX20">
            <v>1340000</v>
          </cell>
          <cell r="FY20">
            <v>2384000</v>
          </cell>
        </row>
        <row r="21">
          <cell r="FB21">
            <v>5</v>
          </cell>
          <cell r="FX21">
            <v>6700000</v>
          </cell>
          <cell r="FY21">
            <v>743000</v>
          </cell>
        </row>
        <row r="22">
          <cell r="FB22">
            <v>6</v>
          </cell>
          <cell r="FX22">
            <v>8040000</v>
          </cell>
          <cell r="FY22">
            <v>970500</v>
          </cell>
        </row>
        <row r="23">
          <cell r="FX23">
            <v>0</v>
          </cell>
          <cell r="FY23">
            <v>320000</v>
          </cell>
        </row>
      </sheetData>
      <sheetData sheetId="7"/>
      <sheetData sheetId="8"/>
      <sheetData sheetId="9">
        <row r="8">
          <cell r="U8">
            <v>1</v>
          </cell>
          <cell r="CV8">
            <v>845000</v>
          </cell>
          <cell r="CW8">
            <v>0</v>
          </cell>
        </row>
        <row r="9">
          <cell r="CV9">
            <v>0</v>
          </cell>
          <cell r="CW9">
            <v>0</v>
          </cell>
        </row>
        <row r="10">
          <cell r="CA10">
            <v>3</v>
          </cell>
          <cell r="CB10">
            <v>4</v>
          </cell>
          <cell r="CV10">
            <v>11509000</v>
          </cell>
          <cell r="CW10">
            <v>905000</v>
          </cell>
        </row>
        <row r="11">
          <cell r="CB11">
            <v>7</v>
          </cell>
          <cell r="CV11">
            <v>11977000</v>
          </cell>
          <cell r="CW11">
            <v>1420000</v>
          </cell>
        </row>
        <row r="12">
          <cell r="CB12">
            <v>8</v>
          </cell>
          <cell r="CV12">
            <v>13688000</v>
          </cell>
          <cell r="CW12">
            <v>1493500</v>
          </cell>
        </row>
        <row r="13">
          <cell r="CB13">
            <v>3</v>
          </cell>
          <cell r="CV13">
            <v>5133000</v>
          </cell>
          <cell r="CW13">
            <v>450000</v>
          </cell>
        </row>
        <row r="14">
          <cell r="CB14">
            <v>2</v>
          </cell>
          <cell r="CV14">
            <v>3422000</v>
          </cell>
          <cell r="CW14">
            <v>1390000</v>
          </cell>
        </row>
        <row r="15">
          <cell r="CB15">
            <v>3</v>
          </cell>
          <cell r="CV15">
            <v>5133000</v>
          </cell>
          <cell r="CW15">
            <v>485000</v>
          </cell>
        </row>
        <row r="16">
          <cell r="CV16">
            <v>0</v>
          </cell>
          <cell r="CW16">
            <v>0</v>
          </cell>
        </row>
        <row r="17">
          <cell r="CB17">
            <v>1</v>
          </cell>
          <cell r="CV17">
            <v>1711000</v>
          </cell>
          <cell r="CW17">
            <v>0</v>
          </cell>
        </row>
        <row r="18">
          <cell r="CV18">
            <v>0</v>
          </cell>
          <cell r="CW18">
            <v>1195000</v>
          </cell>
        </row>
        <row r="19">
          <cell r="CV19">
            <v>0</v>
          </cell>
          <cell r="CW19">
            <v>0</v>
          </cell>
        </row>
        <row r="20">
          <cell r="CB20">
            <v>1</v>
          </cell>
          <cell r="CV20">
            <v>1711000</v>
          </cell>
          <cell r="CW20">
            <v>450000</v>
          </cell>
        </row>
        <row r="21">
          <cell r="CB21">
            <v>6</v>
          </cell>
          <cell r="CV21">
            <v>10266000</v>
          </cell>
          <cell r="CW21">
            <v>1319000</v>
          </cell>
        </row>
        <row r="22">
          <cell r="CV22">
            <v>0</v>
          </cell>
          <cell r="CW22">
            <v>450000</v>
          </cell>
        </row>
        <row r="23">
          <cell r="CB23">
            <v>2</v>
          </cell>
          <cell r="CV23">
            <v>3422000</v>
          </cell>
          <cell r="CW23">
            <v>0</v>
          </cell>
        </row>
      </sheetData>
      <sheetData sheetId="10">
        <row r="8">
          <cell r="IS8">
            <v>0</v>
          </cell>
          <cell r="IT8">
            <v>0</v>
          </cell>
        </row>
        <row r="9">
          <cell r="IS9">
            <v>0</v>
          </cell>
          <cell r="IT9">
            <v>0</v>
          </cell>
        </row>
        <row r="10">
          <cell r="HY10">
            <v>5</v>
          </cell>
          <cell r="IS10">
            <v>9920000</v>
          </cell>
          <cell r="IT10">
            <v>2986100</v>
          </cell>
        </row>
        <row r="11">
          <cell r="HY11">
            <v>3</v>
          </cell>
          <cell r="IS11">
            <v>5952000</v>
          </cell>
          <cell r="IT11">
            <v>6393700</v>
          </cell>
        </row>
        <row r="12">
          <cell r="HY12">
            <v>9</v>
          </cell>
          <cell r="IS12">
            <v>17856000</v>
          </cell>
          <cell r="IT12">
            <v>8170100</v>
          </cell>
        </row>
        <row r="13">
          <cell r="HY13">
            <v>6</v>
          </cell>
          <cell r="IS13">
            <v>11904000</v>
          </cell>
          <cell r="IT13">
            <v>2900700</v>
          </cell>
        </row>
        <row r="14">
          <cell r="HY14">
            <v>2</v>
          </cell>
          <cell r="IS14">
            <v>3968000</v>
          </cell>
          <cell r="IT14">
            <v>1189100</v>
          </cell>
        </row>
        <row r="15">
          <cell r="IS15">
            <v>0</v>
          </cell>
          <cell r="IT15">
            <v>4393700</v>
          </cell>
        </row>
        <row r="16">
          <cell r="IS16">
            <v>0</v>
          </cell>
          <cell r="IT16">
            <v>775600</v>
          </cell>
        </row>
        <row r="17">
          <cell r="HY17">
            <v>1</v>
          </cell>
          <cell r="IS17">
            <v>1984000</v>
          </cell>
          <cell r="IT17">
            <v>2494500</v>
          </cell>
        </row>
        <row r="18">
          <cell r="HY18">
            <v>8</v>
          </cell>
          <cell r="IS18">
            <v>15872000</v>
          </cell>
          <cell r="IT18">
            <v>3123100</v>
          </cell>
        </row>
        <row r="19">
          <cell r="IS19">
            <v>0</v>
          </cell>
          <cell r="IT19">
            <v>1871100</v>
          </cell>
        </row>
        <row r="20">
          <cell r="HY20">
            <v>3</v>
          </cell>
          <cell r="IS20">
            <v>5952000</v>
          </cell>
          <cell r="IT20">
            <v>3236400</v>
          </cell>
        </row>
        <row r="21">
          <cell r="HY21">
            <v>7</v>
          </cell>
          <cell r="IS21">
            <v>13888000</v>
          </cell>
          <cell r="IT21">
            <v>3542900</v>
          </cell>
        </row>
        <row r="22">
          <cell r="HY22">
            <v>4</v>
          </cell>
          <cell r="IS22">
            <v>7936000</v>
          </cell>
          <cell r="IT22">
            <v>2852000</v>
          </cell>
        </row>
        <row r="23">
          <cell r="IS23">
            <v>0</v>
          </cell>
          <cell r="IT23">
            <v>1661500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61"/>
  <sheetViews>
    <sheetView zoomScale="80" zoomScaleNormal="80" workbookViewId="0">
      <pane xSplit="2" ySplit="8" topLeftCell="G9" activePane="bottomRight" state="frozen"/>
      <selection pane="topRight" activeCell="C1" sqref="C1"/>
      <selection pane="bottomLeft" activeCell="A9" sqref="A9"/>
      <selection pane="bottomRight" activeCell="BO14" sqref="BO14"/>
    </sheetView>
  </sheetViews>
  <sheetFormatPr defaultColWidth="10.85546875" defaultRowHeight="15.75"/>
  <cols>
    <col min="1" max="1" width="3" style="69" customWidth="1"/>
    <col min="2" max="2" width="18.42578125" style="17" customWidth="1"/>
    <col min="3" max="3" width="7.5703125" style="17" customWidth="1"/>
    <col min="4" max="4" width="3.7109375" style="22" customWidth="1"/>
    <col min="5" max="5" width="12.85546875" style="56" customWidth="1"/>
    <col min="6" max="6" width="4.85546875" style="69" customWidth="1"/>
    <col min="7" max="7" width="5.7109375" style="69" customWidth="1"/>
    <col min="8" max="8" width="6.140625" style="69" hidden="1" customWidth="1"/>
    <col min="9" max="9" width="5.42578125" style="69" hidden="1" customWidth="1"/>
    <col min="10" max="10" width="5.140625" style="69" hidden="1" customWidth="1"/>
    <col min="11" max="11" width="5.85546875" style="69" hidden="1" customWidth="1"/>
    <col min="12" max="12" width="7.42578125" style="69" customWidth="1"/>
    <col min="13" max="13" width="12.28515625" style="69" customWidth="1"/>
    <col min="14" max="14" width="7.42578125" style="69" hidden="1" customWidth="1"/>
    <col min="15" max="15" width="6.140625" style="21" hidden="1" customWidth="1"/>
    <col min="16" max="17" width="5.140625" style="21" hidden="1" customWidth="1"/>
    <col min="18" max="18" width="7.42578125" style="21" hidden="1" customWidth="1"/>
    <col min="19" max="19" width="4.140625" style="21" hidden="1" customWidth="1"/>
    <col min="20" max="24" width="4.85546875" style="21" hidden="1" customWidth="1"/>
    <col min="25" max="25" width="12.5703125" style="21" hidden="1" customWidth="1"/>
    <col min="26" max="26" width="5.42578125" style="21" hidden="1" customWidth="1"/>
    <col min="27" max="27" width="11.42578125" style="69" customWidth="1"/>
    <col min="28" max="28" width="7" style="69" hidden="1" customWidth="1"/>
    <col min="29" max="29" width="10.140625" style="17" hidden="1" customWidth="1"/>
    <col min="30" max="30" width="9.28515625" style="17" hidden="1" customWidth="1"/>
    <col min="31" max="31" width="5.85546875" style="17" hidden="1" customWidth="1"/>
    <col min="32" max="32" width="7.42578125" style="17" hidden="1" customWidth="1"/>
    <col min="33" max="33" width="8.42578125" style="17" hidden="1" customWidth="1"/>
    <col min="34" max="34" width="11.42578125" style="17" hidden="1" customWidth="1"/>
    <col min="35" max="35" width="7.28515625" style="17" hidden="1" customWidth="1"/>
    <col min="36" max="36" width="4.140625" style="17" hidden="1" customWidth="1"/>
    <col min="37" max="37" width="9.42578125" style="17" hidden="1" customWidth="1"/>
    <col min="38" max="38" width="13.28515625" style="17" customWidth="1"/>
    <col min="39" max="39" width="9.85546875" style="17" hidden="1" customWidth="1"/>
    <col min="40" max="40" width="5.85546875" style="17" hidden="1" customWidth="1"/>
    <col min="41" max="41" width="8.140625" style="17" hidden="1" customWidth="1"/>
    <col min="42" max="42" width="9.7109375" style="17" hidden="1" customWidth="1"/>
    <col min="43" max="43" width="11.85546875" style="70" customWidth="1"/>
    <col min="44" max="47" width="10.85546875" style="17"/>
    <col min="48" max="57" width="0" style="17" hidden="1" customWidth="1"/>
    <col min="58" max="58" width="10.85546875" style="17"/>
    <col min="59" max="59" width="0" style="17" hidden="1" customWidth="1"/>
    <col min="60" max="60" width="10.85546875" style="17"/>
    <col min="61" max="66" width="0" style="17" hidden="1" customWidth="1"/>
    <col min="67" max="67" width="10" style="17" customWidth="1"/>
    <col min="68" max="68" width="0" style="17" hidden="1" customWidth="1"/>
    <col min="69" max="70" width="10.85546875" style="17"/>
    <col min="71" max="71" width="14.85546875" style="17" customWidth="1"/>
    <col min="72" max="72" width="17.140625" style="17" customWidth="1"/>
    <col min="73" max="251" width="10.85546875" style="17"/>
    <col min="252" max="252" width="3" style="17" customWidth="1"/>
    <col min="253" max="253" width="18.42578125" style="17" customWidth="1"/>
    <col min="254" max="254" width="7.5703125" style="17" customWidth="1"/>
    <col min="255" max="255" width="3.7109375" style="17" customWidth="1"/>
    <col min="256" max="256" width="10" style="17" customWidth="1"/>
    <col min="257" max="257" width="4.85546875" style="17" customWidth="1"/>
    <col min="258" max="258" width="5.7109375" style="17" customWidth="1"/>
    <col min="259" max="259" width="6.140625" style="17" customWidth="1"/>
    <col min="260" max="260" width="0" style="17" hidden="1" customWidth="1"/>
    <col min="261" max="261" width="5.140625" style="17" customWidth="1"/>
    <col min="262" max="262" width="0" style="17" hidden="1" customWidth="1"/>
    <col min="263" max="263" width="7.42578125" style="17" customWidth="1"/>
    <col min="264" max="264" width="12.28515625" style="17" customWidth="1"/>
    <col min="265" max="265" width="7.42578125" style="17" customWidth="1"/>
    <col min="266" max="266" width="6.140625" style="17" customWidth="1"/>
    <col min="267" max="268" width="5.140625" style="17" customWidth="1"/>
    <col min="269" max="269" width="7.42578125" style="17" customWidth="1"/>
    <col min="270" max="270" width="4.140625" style="17" customWidth="1"/>
    <col min="271" max="271" width="4.85546875" style="17" customWidth="1"/>
    <col min="272" max="277" width="0" style="17" hidden="1" customWidth="1"/>
    <col min="278" max="278" width="11.42578125" style="17" customWidth="1"/>
    <col min="279" max="279" width="7" style="17" bestFit="1" customWidth="1"/>
    <col min="280" max="280" width="10.140625" style="17" customWidth="1"/>
    <col min="281" max="281" width="9.28515625" style="17" customWidth="1"/>
    <col min="282" max="282" width="0" style="17" hidden="1" customWidth="1"/>
    <col min="283" max="283" width="7.42578125" style="17" customWidth="1"/>
    <col min="284" max="284" width="8.42578125" style="17" customWidth="1"/>
    <col min="285" max="285" width="11.42578125" style="17" customWidth="1"/>
    <col min="286" max="287" width="0" style="17" hidden="1" customWidth="1"/>
    <col min="288" max="288" width="9.42578125" style="17" customWidth="1"/>
    <col min="289" max="289" width="13.28515625" style="17" customWidth="1"/>
    <col min="290" max="290" width="9.85546875" style="17" customWidth="1"/>
    <col min="291" max="291" width="0" style="17" hidden="1" customWidth="1"/>
    <col min="292" max="292" width="8.140625" style="17" customWidth="1"/>
    <col min="293" max="293" width="9.7109375" style="17" customWidth="1"/>
    <col min="294" max="294" width="11.85546875" style="17" customWidth="1"/>
    <col min="295" max="295" width="19.28515625" style="17" customWidth="1"/>
    <col min="296" max="296" width="16.85546875" style="17" customWidth="1"/>
    <col min="297" max="297" width="10.85546875" style="17" customWidth="1"/>
    <col min="298" max="507" width="10.85546875" style="17"/>
    <col min="508" max="508" width="3" style="17" customWidth="1"/>
    <col min="509" max="509" width="18.42578125" style="17" customWidth="1"/>
    <col min="510" max="510" width="7.5703125" style="17" customWidth="1"/>
    <col min="511" max="511" width="3.7109375" style="17" customWidth="1"/>
    <col min="512" max="512" width="10" style="17" customWidth="1"/>
    <col min="513" max="513" width="4.85546875" style="17" customWidth="1"/>
    <col min="514" max="514" width="5.7109375" style="17" customWidth="1"/>
    <col min="515" max="515" width="6.140625" style="17" customWidth="1"/>
    <col min="516" max="516" width="0" style="17" hidden="1" customWidth="1"/>
    <col min="517" max="517" width="5.140625" style="17" customWidth="1"/>
    <col min="518" max="518" width="0" style="17" hidden="1" customWidth="1"/>
    <col min="519" max="519" width="7.42578125" style="17" customWidth="1"/>
    <col min="520" max="520" width="12.28515625" style="17" customWidth="1"/>
    <col min="521" max="521" width="7.42578125" style="17" customWidth="1"/>
    <col min="522" max="522" width="6.140625" style="17" customWidth="1"/>
    <col min="523" max="524" width="5.140625" style="17" customWidth="1"/>
    <col min="525" max="525" width="7.42578125" style="17" customWidth="1"/>
    <col min="526" max="526" width="4.140625" style="17" customWidth="1"/>
    <col min="527" max="527" width="4.85546875" style="17" customWidth="1"/>
    <col min="528" max="533" width="0" style="17" hidden="1" customWidth="1"/>
    <col min="534" max="534" width="11.42578125" style="17" customWidth="1"/>
    <col min="535" max="535" width="7" style="17" bestFit="1" customWidth="1"/>
    <col min="536" max="536" width="10.140625" style="17" customWidth="1"/>
    <col min="537" max="537" width="9.28515625" style="17" customWidth="1"/>
    <col min="538" max="538" width="0" style="17" hidden="1" customWidth="1"/>
    <col min="539" max="539" width="7.42578125" style="17" customWidth="1"/>
    <col min="540" max="540" width="8.42578125" style="17" customWidth="1"/>
    <col min="541" max="541" width="11.42578125" style="17" customWidth="1"/>
    <col min="542" max="543" width="0" style="17" hidden="1" customWidth="1"/>
    <col min="544" max="544" width="9.42578125" style="17" customWidth="1"/>
    <col min="545" max="545" width="13.28515625" style="17" customWidth="1"/>
    <col min="546" max="546" width="9.85546875" style="17" customWidth="1"/>
    <col min="547" max="547" width="0" style="17" hidden="1" customWidth="1"/>
    <col min="548" max="548" width="8.140625" style="17" customWidth="1"/>
    <col min="549" max="549" width="9.7109375" style="17" customWidth="1"/>
    <col min="550" max="550" width="11.85546875" style="17" customWidth="1"/>
    <col min="551" max="551" width="19.28515625" style="17" customWidth="1"/>
    <col min="552" max="552" width="16.85546875" style="17" customWidth="1"/>
    <col min="553" max="553" width="10.85546875" style="17" customWidth="1"/>
    <col min="554" max="763" width="10.85546875" style="17"/>
    <col min="764" max="764" width="3" style="17" customWidth="1"/>
    <col min="765" max="765" width="18.42578125" style="17" customWidth="1"/>
    <col min="766" max="766" width="7.5703125" style="17" customWidth="1"/>
    <col min="767" max="767" width="3.7109375" style="17" customWidth="1"/>
    <col min="768" max="768" width="10" style="17" customWidth="1"/>
    <col min="769" max="769" width="4.85546875" style="17" customWidth="1"/>
    <col min="770" max="770" width="5.7109375" style="17" customWidth="1"/>
    <col min="771" max="771" width="6.140625" style="17" customWidth="1"/>
    <col min="772" max="772" width="0" style="17" hidden="1" customWidth="1"/>
    <col min="773" max="773" width="5.140625" style="17" customWidth="1"/>
    <col min="774" max="774" width="0" style="17" hidden="1" customWidth="1"/>
    <col min="775" max="775" width="7.42578125" style="17" customWidth="1"/>
    <col min="776" max="776" width="12.28515625" style="17" customWidth="1"/>
    <col min="777" max="777" width="7.42578125" style="17" customWidth="1"/>
    <col min="778" max="778" width="6.140625" style="17" customWidth="1"/>
    <col min="779" max="780" width="5.140625" style="17" customWidth="1"/>
    <col min="781" max="781" width="7.42578125" style="17" customWidth="1"/>
    <col min="782" max="782" width="4.140625" style="17" customWidth="1"/>
    <col min="783" max="783" width="4.85546875" style="17" customWidth="1"/>
    <col min="784" max="789" width="0" style="17" hidden="1" customWidth="1"/>
    <col min="790" max="790" width="11.42578125" style="17" customWidth="1"/>
    <col min="791" max="791" width="7" style="17" bestFit="1" customWidth="1"/>
    <col min="792" max="792" width="10.140625" style="17" customWidth="1"/>
    <col min="793" max="793" width="9.28515625" style="17" customWidth="1"/>
    <col min="794" max="794" width="0" style="17" hidden="1" customWidth="1"/>
    <col min="795" max="795" width="7.42578125" style="17" customWidth="1"/>
    <col min="796" max="796" width="8.42578125" style="17" customWidth="1"/>
    <col min="797" max="797" width="11.42578125" style="17" customWidth="1"/>
    <col min="798" max="799" width="0" style="17" hidden="1" customWidth="1"/>
    <col min="800" max="800" width="9.42578125" style="17" customWidth="1"/>
    <col min="801" max="801" width="13.28515625" style="17" customWidth="1"/>
    <col min="802" max="802" width="9.85546875" style="17" customWidth="1"/>
    <col min="803" max="803" width="0" style="17" hidden="1" customWidth="1"/>
    <col min="804" max="804" width="8.140625" style="17" customWidth="1"/>
    <col min="805" max="805" width="9.7109375" style="17" customWidth="1"/>
    <col min="806" max="806" width="11.85546875" style="17" customWidth="1"/>
    <col min="807" max="807" width="19.28515625" style="17" customWidth="1"/>
    <col min="808" max="808" width="16.85546875" style="17" customWidth="1"/>
    <col min="809" max="809" width="10.85546875" style="17" customWidth="1"/>
    <col min="810" max="1019" width="10.85546875" style="17"/>
    <col min="1020" max="1020" width="3" style="17" customWidth="1"/>
    <col min="1021" max="1021" width="18.42578125" style="17" customWidth="1"/>
    <col min="1022" max="1022" width="7.5703125" style="17" customWidth="1"/>
    <col min="1023" max="1023" width="3.7109375" style="17" customWidth="1"/>
    <col min="1024" max="1024" width="10" style="17" customWidth="1"/>
    <col min="1025" max="1025" width="4.85546875" style="17" customWidth="1"/>
    <col min="1026" max="1026" width="5.7109375" style="17" customWidth="1"/>
    <col min="1027" max="1027" width="6.140625" style="17" customWidth="1"/>
    <col min="1028" max="1028" width="0" style="17" hidden="1" customWidth="1"/>
    <col min="1029" max="1029" width="5.140625" style="17" customWidth="1"/>
    <col min="1030" max="1030" width="0" style="17" hidden="1" customWidth="1"/>
    <col min="1031" max="1031" width="7.42578125" style="17" customWidth="1"/>
    <col min="1032" max="1032" width="12.28515625" style="17" customWidth="1"/>
    <col min="1033" max="1033" width="7.42578125" style="17" customWidth="1"/>
    <col min="1034" max="1034" width="6.140625" style="17" customWidth="1"/>
    <col min="1035" max="1036" width="5.140625" style="17" customWidth="1"/>
    <col min="1037" max="1037" width="7.42578125" style="17" customWidth="1"/>
    <col min="1038" max="1038" width="4.140625" style="17" customWidth="1"/>
    <col min="1039" max="1039" width="4.85546875" style="17" customWidth="1"/>
    <col min="1040" max="1045" width="0" style="17" hidden="1" customWidth="1"/>
    <col min="1046" max="1046" width="11.42578125" style="17" customWidth="1"/>
    <col min="1047" max="1047" width="7" style="17" bestFit="1" customWidth="1"/>
    <col min="1048" max="1048" width="10.140625" style="17" customWidth="1"/>
    <col min="1049" max="1049" width="9.28515625" style="17" customWidth="1"/>
    <col min="1050" max="1050" width="0" style="17" hidden="1" customWidth="1"/>
    <col min="1051" max="1051" width="7.42578125" style="17" customWidth="1"/>
    <col min="1052" max="1052" width="8.42578125" style="17" customWidth="1"/>
    <col min="1053" max="1053" width="11.42578125" style="17" customWidth="1"/>
    <col min="1054" max="1055" width="0" style="17" hidden="1" customWidth="1"/>
    <col min="1056" max="1056" width="9.42578125" style="17" customWidth="1"/>
    <col min="1057" max="1057" width="13.28515625" style="17" customWidth="1"/>
    <col min="1058" max="1058" width="9.85546875" style="17" customWidth="1"/>
    <col min="1059" max="1059" width="0" style="17" hidden="1" customWidth="1"/>
    <col min="1060" max="1060" width="8.140625" style="17" customWidth="1"/>
    <col min="1061" max="1061" width="9.7109375" style="17" customWidth="1"/>
    <col min="1062" max="1062" width="11.85546875" style="17" customWidth="1"/>
    <col min="1063" max="1063" width="19.28515625" style="17" customWidth="1"/>
    <col min="1064" max="1064" width="16.85546875" style="17" customWidth="1"/>
    <col min="1065" max="1065" width="10.85546875" style="17" customWidth="1"/>
    <col min="1066" max="1275" width="10.85546875" style="17"/>
    <col min="1276" max="1276" width="3" style="17" customWidth="1"/>
    <col min="1277" max="1277" width="18.42578125" style="17" customWidth="1"/>
    <col min="1278" max="1278" width="7.5703125" style="17" customWidth="1"/>
    <col min="1279" max="1279" width="3.7109375" style="17" customWidth="1"/>
    <col min="1280" max="1280" width="10" style="17" customWidth="1"/>
    <col min="1281" max="1281" width="4.85546875" style="17" customWidth="1"/>
    <col min="1282" max="1282" width="5.7109375" style="17" customWidth="1"/>
    <col min="1283" max="1283" width="6.140625" style="17" customWidth="1"/>
    <col min="1284" max="1284" width="0" style="17" hidden="1" customWidth="1"/>
    <col min="1285" max="1285" width="5.140625" style="17" customWidth="1"/>
    <col min="1286" max="1286" width="0" style="17" hidden="1" customWidth="1"/>
    <col min="1287" max="1287" width="7.42578125" style="17" customWidth="1"/>
    <col min="1288" max="1288" width="12.28515625" style="17" customWidth="1"/>
    <col min="1289" max="1289" width="7.42578125" style="17" customWidth="1"/>
    <col min="1290" max="1290" width="6.140625" style="17" customWidth="1"/>
    <col min="1291" max="1292" width="5.140625" style="17" customWidth="1"/>
    <col min="1293" max="1293" width="7.42578125" style="17" customWidth="1"/>
    <col min="1294" max="1294" width="4.140625" style="17" customWidth="1"/>
    <col min="1295" max="1295" width="4.85546875" style="17" customWidth="1"/>
    <col min="1296" max="1301" width="0" style="17" hidden="1" customWidth="1"/>
    <col min="1302" max="1302" width="11.42578125" style="17" customWidth="1"/>
    <col min="1303" max="1303" width="7" style="17" bestFit="1" customWidth="1"/>
    <col min="1304" max="1304" width="10.140625" style="17" customWidth="1"/>
    <col min="1305" max="1305" width="9.28515625" style="17" customWidth="1"/>
    <col min="1306" max="1306" width="0" style="17" hidden="1" customWidth="1"/>
    <col min="1307" max="1307" width="7.42578125" style="17" customWidth="1"/>
    <col min="1308" max="1308" width="8.42578125" style="17" customWidth="1"/>
    <col min="1309" max="1309" width="11.42578125" style="17" customWidth="1"/>
    <col min="1310" max="1311" width="0" style="17" hidden="1" customWidth="1"/>
    <col min="1312" max="1312" width="9.42578125" style="17" customWidth="1"/>
    <col min="1313" max="1313" width="13.28515625" style="17" customWidth="1"/>
    <col min="1314" max="1314" width="9.85546875" style="17" customWidth="1"/>
    <col min="1315" max="1315" width="0" style="17" hidden="1" customWidth="1"/>
    <col min="1316" max="1316" width="8.140625" style="17" customWidth="1"/>
    <col min="1317" max="1317" width="9.7109375" style="17" customWidth="1"/>
    <col min="1318" max="1318" width="11.85546875" style="17" customWidth="1"/>
    <col min="1319" max="1319" width="19.28515625" style="17" customWidth="1"/>
    <col min="1320" max="1320" width="16.85546875" style="17" customWidth="1"/>
    <col min="1321" max="1321" width="10.85546875" style="17" customWidth="1"/>
    <col min="1322" max="1531" width="10.85546875" style="17"/>
    <col min="1532" max="1532" width="3" style="17" customWidth="1"/>
    <col min="1533" max="1533" width="18.42578125" style="17" customWidth="1"/>
    <col min="1534" max="1534" width="7.5703125" style="17" customWidth="1"/>
    <col min="1535" max="1535" width="3.7109375" style="17" customWidth="1"/>
    <col min="1536" max="1536" width="10" style="17" customWidth="1"/>
    <col min="1537" max="1537" width="4.85546875" style="17" customWidth="1"/>
    <col min="1538" max="1538" width="5.7109375" style="17" customWidth="1"/>
    <col min="1539" max="1539" width="6.140625" style="17" customWidth="1"/>
    <col min="1540" max="1540" width="0" style="17" hidden="1" customWidth="1"/>
    <col min="1541" max="1541" width="5.140625" style="17" customWidth="1"/>
    <col min="1542" max="1542" width="0" style="17" hidden="1" customWidth="1"/>
    <col min="1543" max="1543" width="7.42578125" style="17" customWidth="1"/>
    <col min="1544" max="1544" width="12.28515625" style="17" customWidth="1"/>
    <col min="1545" max="1545" width="7.42578125" style="17" customWidth="1"/>
    <col min="1546" max="1546" width="6.140625" style="17" customWidth="1"/>
    <col min="1547" max="1548" width="5.140625" style="17" customWidth="1"/>
    <col min="1549" max="1549" width="7.42578125" style="17" customWidth="1"/>
    <col min="1550" max="1550" width="4.140625" style="17" customWidth="1"/>
    <col min="1551" max="1551" width="4.85546875" style="17" customWidth="1"/>
    <col min="1552" max="1557" width="0" style="17" hidden="1" customWidth="1"/>
    <col min="1558" max="1558" width="11.42578125" style="17" customWidth="1"/>
    <col min="1559" max="1559" width="7" style="17" bestFit="1" customWidth="1"/>
    <col min="1560" max="1560" width="10.140625" style="17" customWidth="1"/>
    <col min="1561" max="1561" width="9.28515625" style="17" customWidth="1"/>
    <col min="1562" max="1562" width="0" style="17" hidden="1" customWidth="1"/>
    <col min="1563" max="1563" width="7.42578125" style="17" customWidth="1"/>
    <col min="1564" max="1564" width="8.42578125" style="17" customWidth="1"/>
    <col min="1565" max="1565" width="11.42578125" style="17" customWidth="1"/>
    <col min="1566" max="1567" width="0" style="17" hidden="1" customWidth="1"/>
    <col min="1568" max="1568" width="9.42578125" style="17" customWidth="1"/>
    <col min="1569" max="1569" width="13.28515625" style="17" customWidth="1"/>
    <col min="1570" max="1570" width="9.85546875" style="17" customWidth="1"/>
    <col min="1571" max="1571" width="0" style="17" hidden="1" customWidth="1"/>
    <col min="1572" max="1572" width="8.140625" style="17" customWidth="1"/>
    <col min="1573" max="1573" width="9.7109375" style="17" customWidth="1"/>
    <col min="1574" max="1574" width="11.85546875" style="17" customWidth="1"/>
    <col min="1575" max="1575" width="19.28515625" style="17" customWidth="1"/>
    <col min="1576" max="1576" width="16.85546875" style="17" customWidth="1"/>
    <col min="1577" max="1577" width="10.85546875" style="17" customWidth="1"/>
    <col min="1578" max="1787" width="10.85546875" style="17"/>
    <col min="1788" max="1788" width="3" style="17" customWidth="1"/>
    <col min="1789" max="1789" width="18.42578125" style="17" customWidth="1"/>
    <col min="1790" max="1790" width="7.5703125" style="17" customWidth="1"/>
    <col min="1791" max="1791" width="3.7109375" style="17" customWidth="1"/>
    <col min="1792" max="1792" width="10" style="17" customWidth="1"/>
    <col min="1793" max="1793" width="4.85546875" style="17" customWidth="1"/>
    <col min="1794" max="1794" width="5.7109375" style="17" customWidth="1"/>
    <col min="1795" max="1795" width="6.140625" style="17" customWidth="1"/>
    <col min="1796" max="1796" width="0" style="17" hidden="1" customWidth="1"/>
    <col min="1797" max="1797" width="5.140625" style="17" customWidth="1"/>
    <col min="1798" max="1798" width="0" style="17" hidden="1" customWidth="1"/>
    <col min="1799" max="1799" width="7.42578125" style="17" customWidth="1"/>
    <col min="1800" max="1800" width="12.28515625" style="17" customWidth="1"/>
    <col min="1801" max="1801" width="7.42578125" style="17" customWidth="1"/>
    <col min="1802" max="1802" width="6.140625" style="17" customWidth="1"/>
    <col min="1803" max="1804" width="5.140625" style="17" customWidth="1"/>
    <col min="1805" max="1805" width="7.42578125" style="17" customWidth="1"/>
    <col min="1806" max="1806" width="4.140625" style="17" customWidth="1"/>
    <col min="1807" max="1807" width="4.85546875" style="17" customWidth="1"/>
    <col min="1808" max="1813" width="0" style="17" hidden="1" customWidth="1"/>
    <col min="1814" max="1814" width="11.42578125" style="17" customWidth="1"/>
    <col min="1815" max="1815" width="7" style="17" bestFit="1" customWidth="1"/>
    <col min="1816" max="1816" width="10.140625" style="17" customWidth="1"/>
    <col min="1817" max="1817" width="9.28515625" style="17" customWidth="1"/>
    <col min="1818" max="1818" width="0" style="17" hidden="1" customWidth="1"/>
    <col min="1819" max="1819" width="7.42578125" style="17" customWidth="1"/>
    <col min="1820" max="1820" width="8.42578125" style="17" customWidth="1"/>
    <col min="1821" max="1821" width="11.42578125" style="17" customWidth="1"/>
    <col min="1822" max="1823" width="0" style="17" hidden="1" customWidth="1"/>
    <col min="1824" max="1824" width="9.42578125" style="17" customWidth="1"/>
    <col min="1825" max="1825" width="13.28515625" style="17" customWidth="1"/>
    <col min="1826" max="1826" width="9.85546875" style="17" customWidth="1"/>
    <col min="1827" max="1827" width="0" style="17" hidden="1" customWidth="1"/>
    <col min="1828" max="1828" width="8.140625" style="17" customWidth="1"/>
    <col min="1829" max="1829" width="9.7109375" style="17" customWidth="1"/>
    <col min="1830" max="1830" width="11.85546875" style="17" customWidth="1"/>
    <col min="1831" max="1831" width="19.28515625" style="17" customWidth="1"/>
    <col min="1832" max="1832" width="16.85546875" style="17" customWidth="1"/>
    <col min="1833" max="1833" width="10.85546875" style="17" customWidth="1"/>
    <col min="1834" max="2043" width="10.85546875" style="17"/>
    <col min="2044" max="2044" width="3" style="17" customWidth="1"/>
    <col min="2045" max="2045" width="18.42578125" style="17" customWidth="1"/>
    <col min="2046" max="2046" width="7.5703125" style="17" customWidth="1"/>
    <col min="2047" max="2047" width="3.7109375" style="17" customWidth="1"/>
    <col min="2048" max="2048" width="10" style="17" customWidth="1"/>
    <col min="2049" max="2049" width="4.85546875" style="17" customWidth="1"/>
    <col min="2050" max="2050" width="5.7109375" style="17" customWidth="1"/>
    <col min="2051" max="2051" width="6.140625" style="17" customWidth="1"/>
    <col min="2052" max="2052" width="0" style="17" hidden="1" customWidth="1"/>
    <col min="2053" max="2053" width="5.140625" style="17" customWidth="1"/>
    <col min="2054" max="2054" width="0" style="17" hidden="1" customWidth="1"/>
    <col min="2055" max="2055" width="7.42578125" style="17" customWidth="1"/>
    <col min="2056" max="2056" width="12.28515625" style="17" customWidth="1"/>
    <col min="2057" max="2057" width="7.42578125" style="17" customWidth="1"/>
    <col min="2058" max="2058" width="6.140625" style="17" customWidth="1"/>
    <col min="2059" max="2060" width="5.140625" style="17" customWidth="1"/>
    <col min="2061" max="2061" width="7.42578125" style="17" customWidth="1"/>
    <col min="2062" max="2062" width="4.140625" style="17" customWidth="1"/>
    <col min="2063" max="2063" width="4.85546875" style="17" customWidth="1"/>
    <col min="2064" max="2069" width="0" style="17" hidden="1" customWidth="1"/>
    <col min="2070" max="2070" width="11.42578125" style="17" customWidth="1"/>
    <col min="2071" max="2071" width="7" style="17" bestFit="1" customWidth="1"/>
    <col min="2072" max="2072" width="10.140625" style="17" customWidth="1"/>
    <col min="2073" max="2073" width="9.28515625" style="17" customWidth="1"/>
    <col min="2074" max="2074" width="0" style="17" hidden="1" customWidth="1"/>
    <col min="2075" max="2075" width="7.42578125" style="17" customWidth="1"/>
    <col min="2076" max="2076" width="8.42578125" style="17" customWidth="1"/>
    <col min="2077" max="2077" width="11.42578125" style="17" customWidth="1"/>
    <col min="2078" max="2079" width="0" style="17" hidden="1" customWidth="1"/>
    <col min="2080" max="2080" width="9.42578125" style="17" customWidth="1"/>
    <col min="2081" max="2081" width="13.28515625" style="17" customWidth="1"/>
    <col min="2082" max="2082" width="9.85546875" style="17" customWidth="1"/>
    <col min="2083" max="2083" width="0" style="17" hidden="1" customWidth="1"/>
    <col min="2084" max="2084" width="8.140625" style="17" customWidth="1"/>
    <col min="2085" max="2085" width="9.7109375" style="17" customWidth="1"/>
    <col min="2086" max="2086" width="11.85546875" style="17" customWidth="1"/>
    <col min="2087" max="2087" width="19.28515625" style="17" customWidth="1"/>
    <col min="2088" max="2088" width="16.85546875" style="17" customWidth="1"/>
    <col min="2089" max="2089" width="10.85546875" style="17" customWidth="1"/>
    <col min="2090" max="2299" width="10.85546875" style="17"/>
    <col min="2300" max="2300" width="3" style="17" customWidth="1"/>
    <col min="2301" max="2301" width="18.42578125" style="17" customWidth="1"/>
    <col min="2302" max="2302" width="7.5703125" style="17" customWidth="1"/>
    <col min="2303" max="2303" width="3.7109375" style="17" customWidth="1"/>
    <col min="2304" max="2304" width="10" style="17" customWidth="1"/>
    <col min="2305" max="2305" width="4.85546875" style="17" customWidth="1"/>
    <col min="2306" max="2306" width="5.7109375" style="17" customWidth="1"/>
    <col min="2307" max="2307" width="6.140625" style="17" customWidth="1"/>
    <col min="2308" max="2308" width="0" style="17" hidden="1" customWidth="1"/>
    <col min="2309" max="2309" width="5.140625" style="17" customWidth="1"/>
    <col min="2310" max="2310" width="0" style="17" hidden="1" customWidth="1"/>
    <col min="2311" max="2311" width="7.42578125" style="17" customWidth="1"/>
    <col min="2312" max="2312" width="12.28515625" style="17" customWidth="1"/>
    <col min="2313" max="2313" width="7.42578125" style="17" customWidth="1"/>
    <col min="2314" max="2314" width="6.140625" style="17" customWidth="1"/>
    <col min="2315" max="2316" width="5.140625" style="17" customWidth="1"/>
    <col min="2317" max="2317" width="7.42578125" style="17" customWidth="1"/>
    <col min="2318" max="2318" width="4.140625" style="17" customWidth="1"/>
    <col min="2319" max="2319" width="4.85546875" style="17" customWidth="1"/>
    <col min="2320" max="2325" width="0" style="17" hidden="1" customWidth="1"/>
    <col min="2326" max="2326" width="11.42578125" style="17" customWidth="1"/>
    <col min="2327" max="2327" width="7" style="17" bestFit="1" customWidth="1"/>
    <col min="2328" max="2328" width="10.140625" style="17" customWidth="1"/>
    <col min="2329" max="2329" width="9.28515625" style="17" customWidth="1"/>
    <col min="2330" max="2330" width="0" style="17" hidden="1" customWidth="1"/>
    <col min="2331" max="2331" width="7.42578125" style="17" customWidth="1"/>
    <col min="2332" max="2332" width="8.42578125" style="17" customWidth="1"/>
    <col min="2333" max="2333" width="11.42578125" style="17" customWidth="1"/>
    <col min="2334" max="2335" width="0" style="17" hidden="1" customWidth="1"/>
    <col min="2336" max="2336" width="9.42578125" style="17" customWidth="1"/>
    <col min="2337" max="2337" width="13.28515625" style="17" customWidth="1"/>
    <col min="2338" max="2338" width="9.85546875" style="17" customWidth="1"/>
    <col min="2339" max="2339" width="0" style="17" hidden="1" customWidth="1"/>
    <col min="2340" max="2340" width="8.140625" style="17" customWidth="1"/>
    <col min="2341" max="2341" width="9.7109375" style="17" customWidth="1"/>
    <col min="2342" max="2342" width="11.85546875" style="17" customWidth="1"/>
    <col min="2343" max="2343" width="19.28515625" style="17" customWidth="1"/>
    <col min="2344" max="2344" width="16.85546875" style="17" customWidth="1"/>
    <col min="2345" max="2345" width="10.85546875" style="17" customWidth="1"/>
    <col min="2346" max="2555" width="10.85546875" style="17"/>
    <col min="2556" max="2556" width="3" style="17" customWidth="1"/>
    <col min="2557" max="2557" width="18.42578125" style="17" customWidth="1"/>
    <col min="2558" max="2558" width="7.5703125" style="17" customWidth="1"/>
    <col min="2559" max="2559" width="3.7109375" style="17" customWidth="1"/>
    <col min="2560" max="2560" width="10" style="17" customWidth="1"/>
    <col min="2561" max="2561" width="4.85546875" style="17" customWidth="1"/>
    <col min="2562" max="2562" width="5.7109375" style="17" customWidth="1"/>
    <col min="2563" max="2563" width="6.140625" style="17" customWidth="1"/>
    <col min="2564" max="2564" width="0" style="17" hidden="1" customWidth="1"/>
    <col min="2565" max="2565" width="5.140625" style="17" customWidth="1"/>
    <col min="2566" max="2566" width="0" style="17" hidden="1" customWidth="1"/>
    <col min="2567" max="2567" width="7.42578125" style="17" customWidth="1"/>
    <col min="2568" max="2568" width="12.28515625" style="17" customWidth="1"/>
    <col min="2569" max="2569" width="7.42578125" style="17" customWidth="1"/>
    <col min="2570" max="2570" width="6.140625" style="17" customWidth="1"/>
    <col min="2571" max="2572" width="5.140625" style="17" customWidth="1"/>
    <col min="2573" max="2573" width="7.42578125" style="17" customWidth="1"/>
    <col min="2574" max="2574" width="4.140625" style="17" customWidth="1"/>
    <col min="2575" max="2575" width="4.85546875" style="17" customWidth="1"/>
    <col min="2576" max="2581" width="0" style="17" hidden="1" customWidth="1"/>
    <col min="2582" max="2582" width="11.42578125" style="17" customWidth="1"/>
    <col min="2583" max="2583" width="7" style="17" bestFit="1" customWidth="1"/>
    <col min="2584" max="2584" width="10.140625" style="17" customWidth="1"/>
    <col min="2585" max="2585" width="9.28515625" style="17" customWidth="1"/>
    <col min="2586" max="2586" width="0" style="17" hidden="1" customWidth="1"/>
    <col min="2587" max="2587" width="7.42578125" style="17" customWidth="1"/>
    <col min="2588" max="2588" width="8.42578125" style="17" customWidth="1"/>
    <col min="2589" max="2589" width="11.42578125" style="17" customWidth="1"/>
    <col min="2590" max="2591" width="0" style="17" hidden="1" customWidth="1"/>
    <col min="2592" max="2592" width="9.42578125" style="17" customWidth="1"/>
    <col min="2593" max="2593" width="13.28515625" style="17" customWidth="1"/>
    <col min="2594" max="2594" width="9.85546875" style="17" customWidth="1"/>
    <col min="2595" max="2595" width="0" style="17" hidden="1" customWidth="1"/>
    <col min="2596" max="2596" width="8.140625" style="17" customWidth="1"/>
    <col min="2597" max="2597" width="9.7109375" style="17" customWidth="1"/>
    <col min="2598" max="2598" width="11.85546875" style="17" customWidth="1"/>
    <col min="2599" max="2599" width="19.28515625" style="17" customWidth="1"/>
    <col min="2600" max="2600" width="16.85546875" style="17" customWidth="1"/>
    <col min="2601" max="2601" width="10.85546875" style="17" customWidth="1"/>
    <col min="2602" max="2811" width="10.85546875" style="17"/>
    <col min="2812" max="2812" width="3" style="17" customWidth="1"/>
    <col min="2813" max="2813" width="18.42578125" style="17" customWidth="1"/>
    <col min="2814" max="2814" width="7.5703125" style="17" customWidth="1"/>
    <col min="2815" max="2815" width="3.7109375" style="17" customWidth="1"/>
    <col min="2816" max="2816" width="10" style="17" customWidth="1"/>
    <col min="2817" max="2817" width="4.85546875" style="17" customWidth="1"/>
    <col min="2818" max="2818" width="5.7109375" style="17" customWidth="1"/>
    <col min="2819" max="2819" width="6.140625" style="17" customWidth="1"/>
    <col min="2820" max="2820" width="0" style="17" hidden="1" customWidth="1"/>
    <col min="2821" max="2821" width="5.140625" style="17" customWidth="1"/>
    <col min="2822" max="2822" width="0" style="17" hidden="1" customWidth="1"/>
    <col min="2823" max="2823" width="7.42578125" style="17" customWidth="1"/>
    <col min="2824" max="2824" width="12.28515625" style="17" customWidth="1"/>
    <col min="2825" max="2825" width="7.42578125" style="17" customWidth="1"/>
    <col min="2826" max="2826" width="6.140625" style="17" customWidth="1"/>
    <col min="2827" max="2828" width="5.140625" style="17" customWidth="1"/>
    <col min="2829" max="2829" width="7.42578125" style="17" customWidth="1"/>
    <col min="2830" max="2830" width="4.140625" style="17" customWidth="1"/>
    <col min="2831" max="2831" width="4.85546875" style="17" customWidth="1"/>
    <col min="2832" max="2837" width="0" style="17" hidden="1" customWidth="1"/>
    <col min="2838" max="2838" width="11.42578125" style="17" customWidth="1"/>
    <col min="2839" max="2839" width="7" style="17" bestFit="1" customWidth="1"/>
    <col min="2840" max="2840" width="10.140625" style="17" customWidth="1"/>
    <col min="2841" max="2841" width="9.28515625" style="17" customWidth="1"/>
    <col min="2842" max="2842" width="0" style="17" hidden="1" customWidth="1"/>
    <col min="2843" max="2843" width="7.42578125" style="17" customWidth="1"/>
    <col min="2844" max="2844" width="8.42578125" style="17" customWidth="1"/>
    <col min="2845" max="2845" width="11.42578125" style="17" customWidth="1"/>
    <col min="2846" max="2847" width="0" style="17" hidden="1" customWidth="1"/>
    <col min="2848" max="2848" width="9.42578125" style="17" customWidth="1"/>
    <col min="2849" max="2849" width="13.28515625" style="17" customWidth="1"/>
    <col min="2850" max="2850" width="9.85546875" style="17" customWidth="1"/>
    <col min="2851" max="2851" width="0" style="17" hidden="1" customWidth="1"/>
    <col min="2852" max="2852" width="8.140625" style="17" customWidth="1"/>
    <col min="2853" max="2853" width="9.7109375" style="17" customWidth="1"/>
    <col min="2854" max="2854" width="11.85546875" style="17" customWidth="1"/>
    <col min="2855" max="2855" width="19.28515625" style="17" customWidth="1"/>
    <col min="2856" max="2856" width="16.85546875" style="17" customWidth="1"/>
    <col min="2857" max="2857" width="10.85546875" style="17" customWidth="1"/>
    <col min="2858" max="3067" width="10.85546875" style="17"/>
    <col min="3068" max="3068" width="3" style="17" customWidth="1"/>
    <col min="3069" max="3069" width="18.42578125" style="17" customWidth="1"/>
    <col min="3070" max="3070" width="7.5703125" style="17" customWidth="1"/>
    <col min="3071" max="3071" width="3.7109375" style="17" customWidth="1"/>
    <col min="3072" max="3072" width="10" style="17" customWidth="1"/>
    <col min="3073" max="3073" width="4.85546875" style="17" customWidth="1"/>
    <col min="3074" max="3074" width="5.7109375" style="17" customWidth="1"/>
    <col min="3075" max="3075" width="6.140625" style="17" customWidth="1"/>
    <col min="3076" max="3076" width="0" style="17" hidden="1" customWidth="1"/>
    <col min="3077" max="3077" width="5.140625" style="17" customWidth="1"/>
    <col min="3078" max="3078" width="0" style="17" hidden="1" customWidth="1"/>
    <col min="3079" max="3079" width="7.42578125" style="17" customWidth="1"/>
    <col min="3080" max="3080" width="12.28515625" style="17" customWidth="1"/>
    <col min="3081" max="3081" width="7.42578125" style="17" customWidth="1"/>
    <col min="3082" max="3082" width="6.140625" style="17" customWidth="1"/>
    <col min="3083" max="3084" width="5.140625" style="17" customWidth="1"/>
    <col min="3085" max="3085" width="7.42578125" style="17" customWidth="1"/>
    <col min="3086" max="3086" width="4.140625" style="17" customWidth="1"/>
    <col min="3087" max="3087" width="4.85546875" style="17" customWidth="1"/>
    <col min="3088" max="3093" width="0" style="17" hidden="1" customWidth="1"/>
    <col min="3094" max="3094" width="11.42578125" style="17" customWidth="1"/>
    <col min="3095" max="3095" width="7" style="17" bestFit="1" customWidth="1"/>
    <col min="3096" max="3096" width="10.140625" style="17" customWidth="1"/>
    <col min="3097" max="3097" width="9.28515625" style="17" customWidth="1"/>
    <col min="3098" max="3098" width="0" style="17" hidden="1" customWidth="1"/>
    <col min="3099" max="3099" width="7.42578125" style="17" customWidth="1"/>
    <col min="3100" max="3100" width="8.42578125" style="17" customWidth="1"/>
    <col min="3101" max="3101" width="11.42578125" style="17" customWidth="1"/>
    <col min="3102" max="3103" width="0" style="17" hidden="1" customWidth="1"/>
    <col min="3104" max="3104" width="9.42578125" style="17" customWidth="1"/>
    <col min="3105" max="3105" width="13.28515625" style="17" customWidth="1"/>
    <col min="3106" max="3106" width="9.85546875" style="17" customWidth="1"/>
    <col min="3107" max="3107" width="0" style="17" hidden="1" customWidth="1"/>
    <col min="3108" max="3108" width="8.140625" style="17" customWidth="1"/>
    <col min="3109" max="3109" width="9.7109375" style="17" customWidth="1"/>
    <col min="3110" max="3110" width="11.85546875" style="17" customWidth="1"/>
    <col min="3111" max="3111" width="19.28515625" style="17" customWidth="1"/>
    <col min="3112" max="3112" width="16.85546875" style="17" customWidth="1"/>
    <col min="3113" max="3113" width="10.85546875" style="17" customWidth="1"/>
    <col min="3114" max="3323" width="10.85546875" style="17"/>
    <col min="3324" max="3324" width="3" style="17" customWidth="1"/>
    <col min="3325" max="3325" width="18.42578125" style="17" customWidth="1"/>
    <col min="3326" max="3326" width="7.5703125" style="17" customWidth="1"/>
    <col min="3327" max="3327" width="3.7109375" style="17" customWidth="1"/>
    <col min="3328" max="3328" width="10" style="17" customWidth="1"/>
    <col min="3329" max="3329" width="4.85546875" style="17" customWidth="1"/>
    <col min="3330" max="3330" width="5.7109375" style="17" customWidth="1"/>
    <col min="3331" max="3331" width="6.140625" style="17" customWidth="1"/>
    <col min="3332" max="3332" width="0" style="17" hidden="1" customWidth="1"/>
    <col min="3333" max="3333" width="5.140625" style="17" customWidth="1"/>
    <col min="3334" max="3334" width="0" style="17" hidden="1" customWidth="1"/>
    <col min="3335" max="3335" width="7.42578125" style="17" customWidth="1"/>
    <col min="3336" max="3336" width="12.28515625" style="17" customWidth="1"/>
    <col min="3337" max="3337" width="7.42578125" style="17" customWidth="1"/>
    <col min="3338" max="3338" width="6.140625" style="17" customWidth="1"/>
    <col min="3339" max="3340" width="5.140625" style="17" customWidth="1"/>
    <col min="3341" max="3341" width="7.42578125" style="17" customWidth="1"/>
    <col min="3342" max="3342" width="4.140625" style="17" customWidth="1"/>
    <col min="3343" max="3343" width="4.85546875" style="17" customWidth="1"/>
    <col min="3344" max="3349" width="0" style="17" hidden="1" customWidth="1"/>
    <col min="3350" max="3350" width="11.42578125" style="17" customWidth="1"/>
    <col min="3351" max="3351" width="7" style="17" bestFit="1" customWidth="1"/>
    <col min="3352" max="3352" width="10.140625" style="17" customWidth="1"/>
    <col min="3353" max="3353" width="9.28515625" style="17" customWidth="1"/>
    <col min="3354" max="3354" width="0" style="17" hidden="1" customWidth="1"/>
    <col min="3355" max="3355" width="7.42578125" style="17" customWidth="1"/>
    <col min="3356" max="3356" width="8.42578125" style="17" customWidth="1"/>
    <col min="3357" max="3357" width="11.42578125" style="17" customWidth="1"/>
    <col min="3358" max="3359" width="0" style="17" hidden="1" customWidth="1"/>
    <col min="3360" max="3360" width="9.42578125" style="17" customWidth="1"/>
    <col min="3361" max="3361" width="13.28515625" style="17" customWidth="1"/>
    <col min="3362" max="3362" width="9.85546875" style="17" customWidth="1"/>
    <col min="3363" max="3363" width="0" style="17" hidden="1" customWidth="1"/>
    <col min="3364" max="3364" width="8.140625" style="17" customWidth="1"/>
    <col min="3365" max="3365" width="9.7109375" style="17" customWidth="1"/>
    <col min="3366" max="3366" width="11.85546875" style="17" customWidth="1"/>
    <col min="3367" max="3367" width="19.28515625" style="17" customWidth="1"/>
    <col min="3368" max="3368" width="16.85546875" style="17" customWidth="1"/>
    <col min="3369" max="3369" width="10.85546875" style="17" customWidth="1"/>
    <col min="3370" max="3579" width="10.85546875" style="17"/>
    <col min="3580" max="3580" width="3" style="17" customWidth="1"/>
    <col min="3581" max="3581" width="18.42578125" style="17" customWidth="1"/>
    <col min="3582" max="3582" width="7.5703125" style="17" customWidth="1"/>
    <col min="3583" max="3583" width="3.7109375" style="17" customWidth="1"/>
    <col min="3584" max="3584" width="10" style="17" customWidth="1"/>
    <col min="3585" max="3585" width="4.85546875" style="17" customWidth="1"/>
    <col min="3586" max="3586" width="5.7109375" style="17" customWidth="1"/>
    <col min="3587" max="3587" width="6.140625" style="17" customWidth="1"/>
    <col min="3588" max="3588" width="0" style="17" hidden="1" customWidth="1"/>
    <col min="3589" max="3589" width="5.140625" style="17" customWidth="1"/>
    <col min="3590" max="3590" width="0" style="17" hidden="1" customWidth="1"/>
    <col min="3591" max="3591" width="7.42578125" style="17" customWidth="1"/>
    <col min="3592" max="3592" width="12.28515625" style="17" customWidth="1"/>
    <col min="3593" max="3593" width="7.42578125" style="17" customWidth="1"/>
    <col min="3594" max="3594" width="6.140625" style="17" customWidth="1"/>
    <col min="3595" max="3596" width="5.140625" style="17" customWidth="1"/>
    <col min="3597" max="3597" width="7.42578125" style="17" customWidth="1"/>
    <col min="3598" max="3598" width="4.140625" style="17" customWidth="1"/>
    <col min="3599" max="3599" width="4.85546875" style="17" customWidth="1"/>
    <col min="3600" max="3605" width="0" style="17" hidden="1" customWidth="1"/>
    <col min="3606" max="3606" width="11.42578125" style="17" customWidth="1"/>
    <col min="3607" max="3607" width="7" style="17" bestFit="1" customWidth="1"/>
    <col min="3608" max="3608" width="10.140625" style="17" customWidth="1"/>
    <col min="3609" max="3609" width="9.28515625" style="17" customWidth="1"/>
    <col min="3610" max="3610" width="0" style="17" hidden="1" customWidth="1"/>
    <col min="3611" max="3611" width="7.42578125" style="17" customWidth="1"/>
    <col min="3612" max="3612" width="8.42578125" style="17" customWidth="1"/>
    <col min="3613" max="3613" width="11.42578125" style="17" customWidth="1"/>
    <col min="3614" max="3615" width="0" style="17" hidden="1" customWidth="1"/>
    <col min="3616" max="3616" width="9.42578125" style="17" customWidth="1"/>
    <col min="3617" max="3617" width="13.28515625" style="17" customWidth="1"/>
    <col min="3618" max="3618" width="9.85546875" style="17" customWidth="1"/>
    <col min="3619" max="3619" width="0" style="17" hidden="1" customWidth="1"/>
    <col min="3620" max="3620" width="8.140625" style="17" customWidth="1"/>
    <col min="3621" max="3621" width="9.7109375" style="17" customWidth="1"/>
    <col min="3622" max="3622" width="11.85546875" style="17" customWidth="1"/>
    <col min="3623" max="3623" width="19.28515625" style="17" customWidth="1"/>
    <col min="3624" max="3624" width="16.85546875" style="17" customWidth="1"/>
    <col min="3625" max="3625" width="10.85546875" style="17" customWidth="1"/>
    <col min="3626" max="3835" width="10.85546875" style="17"/>
    <col min="3836" max="3836" width="3" style="17" customWidth="1"/>
    <col min="3837" max="3837" width="18.42578125" style="17" customWidth="1"/>
    <col min="3838" max="3838" width="7.5703125" style="17" customWidth="1"/>
    <col min="3839" max="3839" width="3.7109375" style="17" customWidth="1"/>
    <col min="3840" max="3840" width="10" style="17" customWidth="1"/>
    <col min="3841" max="3841" width="4.85546875" style="17" customWidth="1"/>
    <col min="3842" max="3842" width="5.7109375" style="17" customWidth="1"/>
    <col min="3843" max="3843" width="6.140625" style="17" customWidth="1"/>
    <col min="3844" max="3844" width="0" style="17" hidden="1" customWidth="1"/>
    <col min="3845" max="3845" width="5.140625" style="17" customWidth="1"/>
    <col min="3846" max="3846" width="0" style="17" hidden="1" customWidth="1"/>
    <col min="3847" max="3847" width="7.42578125" style="17" customWidth="1"/>
    <col min="3848" max="3848" width="12.28515625" style="17" customWidth="1"/>
    <col min="3849" max="3849" width="7.42578125" style="17" customWidth="1"/>
    <col min="3850" max="3850" width="6.140625" style="17" customWidth="1"/>
    <col min="3851" max="3852" width="5.140625" style="17" customWidth="1"/>
    <col min="3853" max="3853" width="7.42578125" style="17" customWidth="1"/>
    <col min="3854" max="3854" width="4.140625" style="17" customWidth="1"/>
    <col min="3855" max="3855" width="4.85546875" style="17" customWidth="1"/>
    <col min="3856" max="3861" width="0" style="17" hidden="1" customWidth="1"/>
    <col min="3862" max="3862" width="11.42578125" style="17" customWidth="1"/>
    <col min="3863" max="3863" width="7" style="17" bestFit="1" customWidth="1"/>
    <col min="3864" max="3864" width="10.140625" style="17" customWidth="1"/>
    <col min="3865" max="3865" width="9.28515625" style="17" customWidth="1"/>
    <col min="3866" max="3866" width="0" style="17" hidden="1" customWidth="1"/>
    <col min="3867" max="3867" width="7.42578125" style="17" customWidth="1"/>
    <col min="3868" max="3868" width="8.42578125" style="17" customWidth="1"/>
    <col min="3869" max="3869" width="11.42578125" style="17" customWidth="1"/>
    <col min="3870" max="3871" width="0" style="17" hidden="1" customWidth="1"/>
    <col min="3872" max="3872" width="9.42578125" style="17" customWidth="1"/>
    <col min="3873" max="3873" width="13.28515625" style="17" customWidth="1"/>
    <col min="3874" max="3874" width="9.85546875" style="17" customWidth="1"/>
    <col min="3875" max="3875" width="0" style="17" hidden="1" customWidth="1"/>
    <col min="3876" max="3876" width="8.140625" style="17" customWidth="1"/>
    <col min="3877" max="3877" width="9.7109375" style="17" customWidth="1"/>
    <col min="3878" max="3878" width="11.85546875" style="17" customWidth="1"/>
    <col min="3879" max="3879" width="19.28515625" style="17" customWidth="1"/>
    <col min="3880" max="3880" width="16.85546875" style="17" customWidth="1"/>
    <col min="3881" max="3881" width="10.85546875" style="17" customWidth="1"/>
    <col min="3882" max="4091" width="10.85546875" style="17"/>
    <col min="4092" max="4092" width="3" style="17" customWidth="1"/>
    <col min="4093" max="4093" width="18.42578125" style="17" customWidth="1"/>
    <col min="4094" max="4094" width="7.5703125" style="17" customWidth="1"/>
    <col min="4095" max="4095" width="3.7109375" style="17" customWidth="1"/>
    <col min="4096" max="4096" width="10" style="17" customWidth="1"/>
    <col min="4097" max="4097" width="4.85546875" style="17" customWidth="1"/>
    <col min="4098" max="4098" width="5.7109375" style="17" customWidth="1"/>
    <col min="4099" max="4099" width="6.140625" style="17" customWidth="1"/>
    <col min="4100" max="4100" width="0" style="17" hidden="1" customWidth="1"/>
    <col min="4101" max="4101" width="5.140625" style="17" customWidth="1"/>
    <col min="4102" max="4102" width="0" style="17" hidden="1" customWidth="1"/>
    <col min="4103" max="4103" width="7.42578125" style="17" customWidth="1"/>
    <col min="4104" max="4104" width="12.28515625" style="17" customWidth="1"/>
    <col min="4105" max="4105" width="7.42578125" style="17" customWidth="1"/>
    <col min="4106" max="4106" width="6.140625" style="17" customWidth="1"/>
    <col min="4107" max="4108" width="5.140625" style="17" customWidth="1"/>
    <col min="4109" max="4109" width="7.42578125" style="17" customWidth="1"/>
    <col min="4110" max="4110" width="4.140625" style="17" customWidth="1"/>
    <col min="4111" max="4111" width="4.85546875" style="17" customWidth="1"/>
    <col min="4112" max="4117" width="0" style="17" hidden="1" customWidth="1"/>
    <col min="4118" max="4118" width="11.42578125" style="17" customWidth="1"/>
    <col min="4119" max="4119" width="7" style="17" bestFit="1" customWidth="1"/>
    <col min="4120" max="4120" width="10.140625" style="17" customWidth="1"/>
    <col min="4121" max="4121" width="9.28515625" style="17" customWidth="1"/>
    <col min="4122" max="4122" width="0" style="17" hidden="1" customWidth="1"/>
    <col min="4123" max="4123" width="7.42578125" style="17" customWidth="1"/>
    <col min="4124" max="4124" width="8.42578125" style="17" customWidth="1"/>
    <col min="4125" max="4125" width="11.42578125" style="17" customWidth="1"/>
    <col min="4126" max="4127" width="0" style="17" hidden="1" customWidth="1"/>
    <col min="4128" max="4128" width="9.42578125" style="17" customWidth="1"/>
    <col min="4129" max="4129" width="13.28515625" style="17" customWidth="1"/>
    <col min="4130" max="4130" width="9.85546875" style="17" customWidth="1"/>
    <col min="4131" max="4131" width="0" style="17" hidden="1" customWidth="1"/>
    <col min="4132" max="4132" width="8.140625" style="17" customWidth="1"/>
    <col min="4133" max="4133" width="9.7109375" style="17" customWidth="1"/>
    <col min="4134" max="4134" width="11.85546875" style="17" customWidth="1"/>
    <col min="4135" max="4135" width="19.28515625" style="17" customWidth="1"/>
    <col min="4136" max="4136" width="16.85546875" style="17" customWidth="1"/>
    <col min="4137" max="4137" width="10.85546875" style="17" customWidth="1"/>
    <col min="4138" max="4347" width="10.85546875" style="17"/>
    <col min="4348" max="4348" width="3" style="17" customWidth="1"/>
    <col min="4349" max="4349" width="18.42578125" style="17" customWidth="1"/>
    <col min="4350" max="4350" width="7.5703125" style="17" customWidth="1"/>
    <col min="4351" max="4351" width="3.7109375" style="17" customWidth="1"/>
    <col min="4352" max="4352" width="10" style="17" customWidth="1"/>
    <col min="4353" max="4353" width="4.85546875" style="17" customWidth="1"/>
    <col min="4354" max="4354" width="5.7109375" style="17" customWidth="1"/>
    <col min="4355" max="4355" width="6.140625" style="17" customWidth="1"/>
    <col min="4356" max="4356" width="0" style="17" hidden="1" customWidth="1"/>
    <col min="4357" max="4357" width="5.140625" style="17" customWidth="1"/>
    <col min="4358" max="4358" width="0" style="17" hidden="1" customWidth="1"/>
    <col min="4359" max="4359" width="7.42578125" style="17" customWidth="1"/>
    <col min="4360" max="4360" width="12.28515625" style="17" customWidth="1"/>
    <col min="4361" max="4361" width="7.42578125" style="17" customWidth="1"/>
    <col min="4362" max="4362" width="6.140625" style="17" customWidth="1"/>
    <col min="4363" max="4364" width="5.140625" style="17" customWidth="1"/>
    <col min="4365" max="4365" width="7.42578125" style="17" customWidth="1"/>
    <col min="4366" max="4366" width="4.140625" style="17" customWidth="1"/>
    <col min="4367" max="4367" width="4.85546875" style="17" customWidth="1"/>
    <col min="4368" max="4373" width="0" style="17" hidden="1" customWidth="1"/>
    <col min="4374" max="4374" width="11.42578125" style="17" customWidth="1"/>
    <col min="4375" max="4375" width="7" style="17" bestFit="1" customWidth="1"/>
    <col min="4376" max="4376" width="10.140625" style="17" customWidth="1"/>
    <col min="4377" max="4377" width="9.28515625" style="17" customWidth="1"/>
    <col min="4378" max="4378" width="0" style="17" hidden="1" customWidth="1"/>
    <col min="4379" max="4379" width="7.42578125" style="17" customWidth="1"/>
    <col min="4380" max="4380" width="8.42578125" style="17" customWidth="1"/>
    <col min="4381" max="4381" width="11.42578125" style="17" customWidth="1"/>
    <col min="4382" max="4383" width="0" style="17" hidden="1" customWidth="1"/>
    <col min="4384" max="4384" width="9.42578125" style="17" customWidth="1"/>
    <col min="4385" max="4385" width="13.28515625" style="17" customWidth="1"/>
    <col min="4386" max="4386" width="9.85546875" style="17" customWidth="1"/>
    <col min="4387" max="4387" width="0" style="17" hidden="1" customWidth="1"/>
    <col min="4388" max="4388" width="8.140625" style="17" customWidth="1"/>
    <col min="4389" max="4389" width="9.7109375" style="17" customWidth="1"/>
    <col min="4390" max="4390" width="11.85546875" style="17" customWidth="1"/>
    <col min="4391" max="4391" width="19.28515625" style="17" customWidth="1"/>
    <col min="4392" max="4392" width="16.85546875" style="17" customWidth="1"/>
    <col min="4393" max="4393" width="10.85546875" style="17" customWidth="1"/>
    <col min="4394" max="4603" width="10.85546875" style="17"/>
    <col min="4604" max="4604" width="3" style="17" customWidth="1"/>
    <col min="4605" max="4605" width="18.42578125" style="17" customWidth="1"/>
    <col min="4606" max="4606" width="7.5703125" style="17" customWidth="1"/>
    <col min="4607" max="4607" width="3.7109375" style="17" customWidth="1"/>
    <col min="4608" max="4608" width="10" style="17" customWidth="1"/>
    <col min="4609" max="4609" width="4.85546875" style="17" customWidth="1"/>
    <col min="4610" max="4610" width="5.7109375" style="17" customWidth="1"/>
    <col min="4611" max="4611" width="6.140625" style="17" customWidth="1"/>
    <col min="4612" max="4612" width="0" style="17" hidden="1" customWidth="1"/>
    <col min="4613" max="4613" width="5.140625" style="17" customWidth="1"/>
    <col min="4614" max="4614" width="0" style="17" hidden="1" customWidth="1"/>
    <col min="4615" max="4615" width="7.42578125" style="17" customWidth="1"/>
    <col min="4616" max="4616" width="12.28515625" style="17" customWidth="1"/>
    <col min="4617" max="4617" width="7.42578125" style="17" customWidth="1"/>
    <col min="4618" max="4618" width="6.140625" style="17" customWidth="1"/>
    <col min="4619" max="4620" width="5.140625" style="17" customWidth="1"/>
    <col min="4621" max="4621" width="7.42578125" style="17" customWidth="1"/>
    <col min="4622" max="4622" width="4.140625" style="17" customWidth="1"/>
    <col min="4623" max="4623" width="4.85546875" style="17" customWidth="1"/>
    <col min="4624" max="4629" width="0" style="17" hidden="1" customWidth="1"/>
    <col min="4630" max="4630" width="11.42578125" style="17" customWidth="1"/>
    <col min="4631" max="4631" width="7" style="17" bestFit="1" customWidth="1"/>
    <col min="4632" max="4632" width="10.140625" style="17" customWidth="1"/>
    <col min="4633" max="4633" width="9.28515625" style="17" customWidth="1"/>
    <col min="4634" max="4634" width="0" style="17" hidden="1" customWidth="1"/>
    <col min="4635" max="4635" width="7.42578125" style="17" customWidth="1"/>
    <col min="4636" max="4636" width="8.42578125" style="17" customWidth="1"/>
    <col min="4637" max="4637" width="11.42578125" style="17" customWidth="1"/>
    <col min="4638" max="4639" width="0" style="17" hidden="1" customWidth="1"/>
    <col min="4640" max="4640" width="9.42578125" style="17" customWidth="1"/>
    <col min="4641" max="4641" width="13.28515625" style="17" customWidth="1"/>
    <col min="4642" max="4642" width="9.85546875" style="17" customWidth="1"/>
    <col min="4643" max="4643" width="0" style="17" hidden="1" customWidth="1"/>
    <col min="4644" max="4644" width="8.140625" style="17" customWidth="1"/>
    <col min="4645" max="4645" width="9.7109375" style="17" customWidth="1"/>
    <col min="4646" max="4646" width="11.85546875" style="17" customWidth="1"/>
    <col min="4647" max="4647" width="19.28515625" style="17" customWidth="1"/>
    <col min="4648" max="4648" width="16.85546875" style="17" customWidth="1"/>
    <col min="4649" max="4649" width="10.85546875" style="17" customWidth="1"/>
    <col min="4650" max="4859" width="10.85546875" style="17"/>
    <col min="4860" max="4860" width="3" style="17" customWidth="1"/>
    <col min="4861" max="4861" width="18.42578125" style="17" customWidth="1"/>
    <col min="4862" max="4862" width="7.5703125" style="17" customWidth="1"/>
    <col min="4863" max="4863" width="3.7109375" style="17" customWidth="1"/>
    <col min="4864" max="4864" width="10" style="17" customWidth="1"/>
    <col min="4865" max="4865" width="4.85546875" style="17" customWidth="1"/>
    <col min="4866" max="4866" width="5.7109375" style="17" customWidth="1"/>
    <col min="4867" max="4867" width="6.140625" style="17" customWidth="1"/>
    <col min="4868" max="4868" width="0" style="17" hidden="1" customWidth="1"/>
    <col min="4869" max="4869" width="5.140625" style="17" customWidth="1"/>
    <col min="4870" max="4870" width="0" style="17" hidden="1" customWidth="1"/>
    <col min="4871" max="4871" width="7.42578125" style="17" customWidth="1"/>
    <col min="4872" max="4872" width="12.28515625" style="17" customWidth="1"/>
    <col min="4873" max="4873" width="7.42578125" style="17" customWidth="1"/>
    <col min="4874" max="4874" width="6.140625" style="17" customWidth="1"/>
    <col min="4875" max="4876" width="5.140625" style="17" customWidth="1"/>
    <col min="4877" max="4877" width="7.42578125" style="17" customWidth="1"/>
    <col min="4878" max="4878" width="4.140625" style="17" customWidth="1"/>
    <col min="4879" max="4879" width="4.85546875" style="17" customWidth="1"/>
    <col min="4880" max="4885" width="0" style="17" hidden="1" customWidth="1"/>
    <col min="4886" max="4886" width="11.42578125" style="17" customWidth="1"/>
    <col min="4887" max="4887" width="7" style="17" bestFit="1" customWidth="1"/>
    <col min="4888" max="4888" width="10.140625" style="17" customWidth="1"/>
    <col min="4889" max="4889" width="9.28515625" style="17" customWidth="1"/>
    <col min="4890" max="4890" width="0" style="17" hidden="1" customWidth="1"/>
    <col min="4891" max="4891" width="7.42578125" style="17" customWidth="1"/>
    <col min="4892" max="4892" width="8.42578125" style="17" customWidth="1"/>
    <col min="4893" max="4893" width="11.42578125" style="17" customWidth="1"/>
    <col min="4894" max="4895" width="0" style="17" hidden="1" customWidth="1"/>
    <col min="4896" max="4896" width="9.42578125" style="17" customWidth="1"/>
    <col min="4897" max="4897" width="13.28515625" style="17" customWidth="1"/>
    <col min="4898" max="4898" width="9.85546875" style="17" customWidth="1"/>
    <col min="4899" max="4899" width="0" style="17" hidden="1" customWidth="1"/>
    <col min="4900" max="4900" width="8.140625" style="17" customWidth="1"/>
    <col min="4901" max="4901" width="9.7109375" style="17" customWidth="1"/>
    <col min="4902" max="4902" width="11.85546875" style="17" customWidth="1"/>
    <col min="4903" max="4903" width="19.28515625" style="17" customWidth="1"/>
    <col min="4904" max="4904" width="16.85546875" style="17" customWidth="1"/>
    <col min="4905" max="4905" width="10.85546875" style="17" customWidth="1"/>
    <col min="4906" max="5115" width="10.85546875" style="17"/>
    <col min="5116" max="5116" width="3" style="17" customWidth="1"/>
    <col min="5117" max="5117" width="18.42578125" style="17" customWidth="1"/>
    <col min="5118" max="5118" width="7.5703125" style="17" customWidth="1"/>
    <col min="5119" max="5119" width="3.7109375" style="17" customWidth="1"/>
    <col min="5120" max="5120" width="10" style="17" customWidth="1"/>
    <col min="5121" max="5121" width="4.85546875" style="17" customWidth="1"/>
    <col min="5122" max="5122" width="5.7109375" style="17" customWidth="1"/>
    <col min="5123" max="5123" width="6.140625" style="17" customWidth="1"/>
    <col min="5124" max="5124" width="0" style="17" hidden="1" customWidth="1"/>
    <col min="5125" max="5125" width="5.140625" style="17" customWidth="1"/>
    <col min="5126" max="5126" width="0" style="17" hidden="1" customWidth="1"/>
    <col min="5127" max="5127" width="7.42578125" style="17" customWidth="1"/>
    <col min="5128" max="5128" width="12.28515625" style="17" customWidth="1"/>
    <col min="5129" max="5129" width="7.42578125" style="17" customWidth="1"/>
    <col min="5130" max="5130" width="6.140625" style="17" customWidth="1"/>
    <col min="5131" max="5132" width="5.140625" style="17" customWidth="1"/>
    <col min="5133" max="5133" width="7.42578125" style="17" customWidth="1"/>
    <col min="5134" max="5134" width="4.140625" style="17" customWidth="1"/>
    <col min="5135" max="5135" width="4.85546875" style="17" customWidth="1"/>
    <col min="5136" max="5141" width="0" style="17" hidden="1" customWidth="1"/>
    <col min="5142" max="5142" width="11.42578125" style="17" customWidth="1"/>
    <col min="5143" max="5143" width="7" style="17" bestFit="1" customWidth="1"/>
    <col min="5144" max="5144" width="10.140625" style="17" customWidth="1"/>
    <col min="5145" max="5145" width="9.28515625" style="17" customWidth="1"/>
    <col min="5146" max="5146" width="0" style="17" hidden="1" customWidth="1"/>
    <col min="5147" max="5147" width="7.42578125" style="17" customWidth="1"/>
    <col min="5148" max="5148" width="8.42578125" style="17" customWidth="1"/>
    <col min="5149" max="5149" width="11.42578125" style="17" customWidth="1"/>
    <col min="5150" max="5151" width="0" style="17" hidden="1" customWidth="1"/>
    <col min="5152" max="5152" width="9.42578125" style="17" customWidth="1"/>
    <col min="5153" max="5153" width="13.28515625" style="17" customWidth="1"/>
    <col min="5154" max="5154" width="9.85546875" style="17" customWidth="1"/>
    <col min="5155" max="5155" width="0" style="17" hidden="1" customWidth="1"/>
    <col min="5156" max="5156" width="8.140625" style="17" customWidth="1"/>
    <col min="5157" max="5157" width="9.7109375" style="17" customWidth="1"/>
    <col min="5158" max="5158" width="11.85546875" style="17" customWidth="1"/>
    <col min="5159" max="5159" width="19.28515625" style="17" customWidth="1"/>
    <col min="5160" max="5160" width="16.85546875" style="17" customWidth="1"/>
    <col min="5161" max="5161" width="10.85546875" style="17" customWidth="1"/>
    <col min="5162" max="5371" width="10.85546875" style="17"/>
    <col min="5372" max="5372" width="3" style="17" customWidth="1"/>
    <col min="5373" max="5373" width="18.42578125" style="17" customWidth="1"/>
    <col min="5374" max="5374" width="7.5703125" style="17" customWidth="1"/>
    <col min="5375" max="5375" width="3.7109375" style="17" customWidth="1"/>
    <col min="5376" max="5376" width="10" style="17" customWidth="1"/>
    <col min="5377" max="5377" width="4.85546875" style="17" customWidth="1"/>
    <col min="5378" max="5378" width="5.7109375" style="17" customWidth="1"/>
    <col min="5379" max="5379" width="6.140625" style="17" customWidth="1"/>
    <col min="5380" max="5380" width="0" style="17" hidden="1" customWidth="1"/>
    <col min="5381" max="5381" width="5.140625" style="17" customWidth="1"/>
    <col min="5382" max="5382" width="0" style="17" hidden="1" customWidth="1"/>
    <col min="5383" max="5383" width="7.42578125" style="17" customWidth="1"/>
    <col min="5384" max="5384" width="12.28515625" style="17" customWidth="1"/>
    <col min="5385" max="5385" width="7.42578125" style="17" customWidth="1"/>
    <col min="5386" max="5386" width="6.140625" style="17" customWidth="1"/>
    <col min="5387" max="5388" width="5.140625" style="17" customWidth="1"/>
    <col min="5389" max="5389" width="7.42578125" style="17" customWidth="1"/>
    <col min="5390" max="5390" width="4.140625" style="17" customWidth="1"/>
    <col min="5391" max="5391" width="4.85546875" style="17" customWidth="1"/>
    <col min="5392" max="5397" width="0" style="17" hidden="1" customWidth="1"/>
    <col min="5398" max="5398" width="11.42578125" style="17" customWidth="1"/>
    <col min="5399" max="5399" width="7" style="17" bestFit="1" customWidth="1"/>
    <col min="5400" max="5400" width="10.140625" style="17" customWidth="1"/>
    <col min="5401" max="5401" width="9.28515625" style="17" customWidth="1"/>
    <col min="5402" max="5402" width="0" style="17" hidden="1" customWidth="1"/>
    <col min="5403" max="5403" width="7.42578125" style="17" customWidth="1"/>
    <col min="5404" max="5404" width="8.42578125" style="17" customWidth="1"/>
    <col min="5405" max="5405" width="11.42578125" style="17" customWidth="1"/>
    <col min="5406" max="5407" width="0" style="17" hidden="1" customWidth="1"/>
    <col min="5408" max="5408" width="9.42578125" style="17" customWidth="1"/>
    <col min="5409" max="5409" width="13.28515625" style="17" customWidth="1"/>
    <col min="5410" max="5410" width="9.85546875" style="17" customWidth="1"/>
    <col min="5411" max="5411" width="0" style="17" hidden="1" customWidth="1"/>
    <col min="5412" max="5412" width="8.140625" style="17" customWidth="1"/>
    <col min="5413" max="5413" width="9.7109375" style="17" customWidth="1"/>
    <col min="5414" max="5414" width="11.85546875" style="17" customWidth="1"/>
    <col min="5415" max="5415" width="19.28515625" style="17" customWidth="1"/>
    <col min="5416" max="5416" width="16.85546875" style="17" customWidth="1"/>
    <col min="5417" max="5417" width="10.85546875" style="17" customWidth="1"/>
    <col min="5418" max="5627" width="10.85546875" style="17"/>
    <col min="5628" max="5628" width="3" style="17" customWidth="1"/>
    <col min="5629" max="5629" width="18.42578125" style="17" customWidth="1"/>
    <col min="5630" max="5630" width="7.5703125" style="17" customWidth="1"/>
    <col min="5631" max="5631" width="3.7109375" style="17" customWidth="1"/>
    <col min="5632" max="5632" width="10" style="17" customWidth="1"/>
    <col min="5633" max="5633" width="4.85546875" style="17" customWidth="1"/>
    <col min="5634" max="5634" width="5.7109375" style="17" customWidth="1"/>
    <col min="5635" max="5635" width="6.140625" style="17" customWidth="1"/>
    <col min="5636" max="5636" width="0" style="17" hidden="1" customWidth="1"/>
    <col min="5637" max="5637" width="5.140625" style="17" customWidth="1"/>
    <col min="5638" max="5638" width="0" style="17" hidden="1" customWidth="1"/>
    <col min="5639" max="5639" width="7.42578125" style="17" customWidth="1"/>
    <col min="5640" max="5640" width="12.28515625" style="17" customWidth="1"/>
    <col min="5641" max="5641" width="7.42578125" style="17" customWidth="1"/>
    <col min="5642" max="5642" width="6.140625" style="17" customWidth="1"/>
    <col min="5643" max="5644" width="5.140625" style="17" customWidth="1"/>
    <col min="5645" max="5645" width="7.42578125" style="17" customWidth="1"/>
    <col min="5646" max="5646" width="4.140625" style="17" customWidth="1"/>
    <col min="5647" max="5647" width="4.85546875" style="17" customWidth="1"/>
    <col min="5648" max="5653" width="0" style="17" hidden="1" customWidth="1"/>
    <col min="5654" max="5654" width="11.42578125" style="17" customWidth="1"/>
    <col min="5655" max="5655" width="7" style="17" bestFit="1" customWidth="1"/>
    <col min="5656" max="5656" width="10.140625" style="17" customWidth="1"/>
    <col min="5657" max="5657" width="9.28515625" style="17" customWidth="1"/>
    <col min="5658" max="5658" width="0" style="17" hidden="1" customWidth="1"/>
    <col min="5659" max="5659" width="7.42578125" style="17" customWidth="1"/>
    <col min="5660" max="5660" width="8.42578125" style="17" customWidth="1"/>
    <col min="5661" max="5661" width="11.42578125" style="17" customWidth="1"/>
    <col min="5662" max="5663" width="0" style="17" hidden="1" customWidth="1"/>
    <col min="5664" max="5664" width="9.42578125" style="17" customWidth="1"/>
    <col min="5665" max="5665" width="13.28515625" style="17" customWidth="1"/>
    <col min="5666" max="5666" width="9.85546875" style="17" customWidth="1"/>
    <col min="5667" max="5667" width="0" style="17" hidden="1" customWidth="1"/>
    <col min="5668" max="5668" width="8.140625" style="17" customWidth="1"/>
    <col min="5669" max="5669" width="9.7109375" style="17" customWidth="1"/>
    <col min="5670" max="5670" width="11.85546875" style="17" customWidth="1"/>
    <col min="5671" max="5671" width="19.28515625" style="17" customWidth="1"/>
    <col min="5672" max="5672" width="16.85546875" style="17" customWidth="1"/>
    <col min="5673" max="5673" width="10.85546875" style="17" customWidth="1"/>
    <col min="5674" max="5883" width="10.85546875" style="17"/>
    <col min="5884" max="5884" width="3" style="17" customWidth="1"/>
    <col min="5885" max="5885" width="18.42578125" style="17" customWidth="1"/>
    <col min="5886" max="5886" width="7.5703125" style="17" customWidth="1"/>
    <col min="5887" max="5887" width="3.7109375" style="17" customWidth="1"/>
    <col min="5888" max="5888" width="10" style="17" customWidth="1"/>
    <col min="5889" max="5889" width="4.85546875" style="17" customWidth="1"/>
    <col min="5890" max="5890" width="5.7109375" style="17" customWidth="1"/>
    <col min="5891" max="5891" width="6.140625" style="17" customWidth="1"/>
    <col min="5892" max="5892" width="0" style="17" hidden="1" customWidth="1"/>
    <col min="5893" max="5893" width="5.140625" style="17" customWidth="1"/>
    <col min="5894" max="5894" width="0" style="17" hidden="1" customWidth="1"/>
    <col min="5895" max="5895" width="7.42578125" style="17" customWidth="1"/>
    <col min="5896" max="5896" width="12.28515625" style="17" customWidth="1"/>
    <col min="5897" max="5897" width="7.42578125" style="17" customWidth="1"/>
    <col min="5898" max="5898" width="6.140625" style="17" customWidth="1"/>
    <col min="5899" max="5900" width="5.140625" style="17" customWidth="1"/>
    <col min="5901" max="5901" width="7.42578125" style="17" customWidth="1"/>
    <col min="5902" max="5902" width="4.140625" style="17" customWidth="1"/>
    <col min="5903" max="5903" width="4.85546875" style="17" customWidth="1"/>
    <col min="5904" max="5909" width="0" style="17" hidden="1" customWidth="1"/>
    <col min="5910" max="5910" width="11.42578125" style="17" customWidth="1"/>
    <col min="5911" max="5911" width="7" style="17" bestFit="1" customWidth="1"/>
    <col min="5912" max="5912" width="10.140625" style="17" customWidth="1"/>
    <col min="5913" max="5913" width="9.28515625" style="17" customWidth="1"/>
    <col min="5914" max="5914" width="0" style="17" hidden="1" customWidth="1"/>
    <col min="5915" max="5915" width="7.42578125" style="17" customWidth="1"/>
    <col min="5916" max="5916" width="8.42578125" style="17" customWidth="1"/>
    <col min="5917" max="5917" width="11.42578125" style="17" customWidth="1"/>
    <col min="5918" max="5919" width="0" style="17" hidden="1" customWidth="1"/>
    <col min="5920" max="5920" width="9.42578125" style="17" customWidth="1"/>
    <col min="5921" max="5921" width="13.28515625" style="17" customWidth="1"/>
    <col min="5922" max="5922" width="9.85546875" style="17" customWidth="1"/>
    <col min="5923" max="5923" width="0" style="17" hidden="1" customWidth="1"/>
    <col min="5924" max="5924" width="8.140625" style="17" customWidth="1"/>
    <col min="5925" max="5925" width="9.7109375" style="17" customWidth="1"/>
    <col min="5926" max="5926" width="11.85546875" style="17" customWidth="1"/>
    <col min="5927" max="5927" width="19.28515625" style="17" customWidth="1"/>
    <col min="5928" max="5928" width="16.85546875" style="17" customWidth="1"/>
    <col min="5929" max="5929" width="10.85546875" style="17" customWidth="1"/>
    <col min="5930" max="6139" width="10.85546875" style="17"/>
    <col min="6140" max="6140" width="3" style="17" customWidth="1"/>
    <col min="6141" max="6141" width="18.42578125" style="17" customWidth="1"/>
    <col min="6142" max="6142" width="7.5703125" style="17" customWidth="1"/>
    <col min="6143" max="6143" width="3.7109375" style="17" customWidth="1"/>
    <col min="6144" max="6144" width="10" style="17" customWidth="1"/>
    <col min="6145" max="6145" width="4.85546875" style="17" customWidth="1"/>
    <col min="6146" max="6146" width="5.7109375" style="17" customWidth="1"/>
    <col min="6147" max="6147" width="6.140625" style="17" customWidth="1"/>
    <col min="6148" max="6148" width="0" style="17" hidden="1" customWidth="1"/>
    <col min="6149" max="6149" width="5.140625" style="17" customWidth="1"/>
    <col min="6150" max="6150" width="0" style="17" hidden="1" customWidth="1"/>
    <col min="6151" max="6151" width="7.42578125" style="17" customWidth="1"/>
    <col min="6152" max="6152" width="12.28515625" style="17" customWidth="1"/>
    <col min="6153" max="6153" width="7.42578125" style="17" customWidth="1"/>
    <col min="6154" max="6154" width="6.140625" style="17" customWidth="1"/>
    <col min="6155" max="6156" width="5.140625" style="17" customWidth="1"/>
    <col min="6157" max="6157" width="7.42578125" style="17" customWidth="1"/>
    <col min="6158" max="6158" width="4.140625" style="17" customWidth="1"/>
    <col min="6159" max="6159" width="4.85546875" style="17" customWidth="1"/>
    <col min="6160" max="6165" width="0" style="17" hidden="1" customWidth="1"/>
    <col min="6166" max="6166" width="11.42578125" style="17" customWidth="1"/>
    <col min="6167" max="6167" width="7" style="17" bestFit="1" customWidth="1"/>
    <col min="6168" max="6168" width="10.140625" style="17" customWidth="1"/>
    <col min="6169" max="6169" width="9.28515625" style="17" customWidth="1"/>
    <col min="6170" max="6170" width="0" style="17" hidden="1" customWidth="1"/>
    <col min="6171" max="6171" width="7.42578125" style="17" customWidth="1"/>
    <col min="6172" max="6172" width="8.42578125" style="17" customWidth="1"/>
    <col min="6173" max="6173" width="11.42578125" style="17" customWidth="1"/>
    <col min="6174" max="6175" width="0" style="17" hidden="1" customWidth="1"/>
    <col min="6176" max="6176" width="9.42578125" style="17" customWidth="1"/>
    <col min="6177" max="6177" width="13.28515625" style="17" customWidth="1"/>
    <col min="6178" max="6178" width="9.85546875" style="17" customWidth="1"/>
    <col min="6179" max="6179" width="0" style="17" hidden="1" customWidth="1"/>
    <col min="6180" max="6180" width="8.140625" style="17" customWidth="1"/>
    <col min="6181" max="6181" width="9.7109375" style="17" customWidth="1"/>
    <col min="6182" max="6182" width="11.85546875" style="17" customWidth="1"/>
    <col min="6183" max="6183" width="19.28515625" style="17" customWidth="1"/>
    <col min="6184" max="6184" width="16.85546875" style="17" customWidth="1"/>
    <col min="6185" max="6185" width="10.85546875" style="17" customWidth="1"/>
    <col min="6186" max="6395" width="10.85546875" style="17"/>
    <col min="6396" max="6396" width="3" style="17" customWidth="1"/>
    <col min="6397" max="6397" width="18.42578125" style="17" customWidth="1"/>
    <col min="6398" max="6398" width="7.5703125" style="17" customWidth="1"/>
    <col min="6399" max="6399" width="3.7109375" style="17" customWidth="1"/>
    <col min="6400" max="6400" width="10" style="17" customWidth="1"/>
    <col min="6401" max="6401" width="4.85546875" style="17" customWidth="1"/>
    <col min="6402" max="6402" width="5.7109375" style="17" customWidth="1"/>
    <col min="6403" max="6403" width="6.140625" style="17" customWidth="1"/>
    <col min="6404" max="6404" width="0" style="17" hidden="1" customWidth="1"/>
    <col min="6405" max="6405" width="5.140625" style="17" customWidth="1"/>
    <col min="6406" max="6406" width="0" style="17" hidden="1" customWidth="1"/>
    <col min="6407" max="6407" width="7.42578125" style="17" customWidth="1"/>
    <col min="6408" max="6408" width="12.28515625" style="17" customWidth="1"/>
    <col min="6409" max="6409" width="7.42578125" style="17" customWidth="1"/>
    <col min="6410" max="6410" width="6.140625" style="17" customWidth="1"/>
    <col min="6411" max="6412" width="5.140625" style="17" customWidth="1"/>
    <col min="6413" max="6413" width="7.42578125" style="17" customWidth="1"/>
    <col min="6414" max="6414" width="4.140625" style="17" customWidth="1"/>
    <col min="6415" max="6415" width="4.85546875" style="17" customWidth="1"/>
    <col min="6416" max="6421" width="0" style="17" hidden="1" customWidth="1"/>
    <col min="6422" max="6422" width="11.42578125" style="17" customWidth="1"/>
    <col min="6423" max="6423" width="7" style="17" bestFit="1" customWidth="1"/>
    <col min="6424" max="6424" width="10.140625" style="17" customWidth="1"/>
    <col min="6425" max="6425" width="9.28515625" style="17" customWidth="1"/>
    <col min="6426" max="6426" width="0" style="17" hidden="1" customWidth="1"/>
    <col min="6427" max="6427" width="7.42578125" style="17" customWidth="1"/>
    <col min="6428" max="6428" width="8.42578125" style="17" customWidth="1"/>
    <col min="6429" max="6429" width="11.42578125" style="17" customWidth="1"/>
    <col min="6430" max="6431" width="0" style="17" hidden="1" customWidth="1"/>
    <col min="6432" max="6432" width="9.42578125" style="17" customWidth="1"/>
    <col min="6433" max="6433" width="13.28515625" style="17" customWidth="1"/>
    <col min="6434" max="6434" width="9.85546875" style="17" customWidth="1"/>
    <col min="6435" max="6435" width="0" style="17" hidden="1" customWidth="1"/>
    <col min="6436" max="6436" width="8.140625" style="17" customWidth="1"/>
    <col min="6437" max="6437" width="9.7109375" style="17" customWidth="1"/>
    <col min="6438" max="6438" width="11.85546875" style="17" customWidth="1"/>
    <col min="6439" max="6439" width="19.28515625" style="17" customWidth="1"/>
    <col min="6440" max="6440" width="16.85546875" style="17" customWidth="1"/>
    <col min="6441" max="6441" width="10.85546875" style="17" customWidth="1"/>
    <col min="6442" max="6651" width="10.85546875" style="17"/>
    <col min="6652" max="6652" width="3" style="17" customWidth="1"/>
    <col min="6653" max="6653" width="18.42578125" style="17" customWidth="1"/>
    <col min="6654" max="6654" width="7.5703125" style="17" customWidth="1"/>
    <col min="6655" max="6655" width="3.7109375" style="17" customWidth="1"/>
    <col min="6656" max="6656" width="10" style="17" customWidth="1"/>
    <col min="6657" max="6657" width="4.85546875" style="17" customWidth="1"/>
    <col min="6658" max="6658" width="5.7109375" style="17" customWidth="1"/>
    <col min="6659" max="6659" width="6.140625" style="17" customWidth="1"/>
    <col min="6660" max="6660" width="0" style="17" hidden="1" customWidth="1"/>
    <col min="6661" max="6661" width="5.140625" style="17" customWidth="1"/>
    <col min="6662" max="6662" width="0" style="17" hidden="1" customWidth="1"/>
    <col min="6663" max="6663" width="7.42578125" style="17" customWidth="1"/>
    <col min="6664" max="6664" width="12.28515625" style="17" customWidth="1"/>
    <col min="6665" max="6665" width="7.42578125" style="17" customWidth="1"/>
    <col min="6666" max="6666" width="6.140625" style="17" customWidth="1"/>
    <col min="6667" max="6668" width="5.140625" style="17" customWidth="1"/>
    <col min="6669" max="6669" width="7.42578125" style="17" customWidth="1"/>
    <col min="6670" max="6670" width="4.140625" style="17" customWidth="1"/>
    <col min="6671" max="6671" width="4.85546875" style="17" customWidth="1"/>
    <col min="6672" max="6677" width="0" style="17" hidden="1" customWidth="1"/>
    <col min="6678" max="6678" width="11.42578125" style="17" customWidth="1"/>
    <col min="6679" max="6679" width="7" style="17" bestFit="1" customWidth="1"/>
    <col min="6680" max="6680" width="10.140625" style="17" customWidth="1"/>
    <col min="6681" max="6681" width="9.28515625" style="17" customWidth="1"/>
    <col min="6682" max="6682" width="0" style="17" hidden="1" customWidth="1"/>
    <col min="6683" max="6683" width="7.42578125" style="17" customWidth="1"/>
    <col min="6684" max="6684" width="8.42578125" style="17" customWidth="1"/>
    <col min="6685" max="6685" width="11.42578125" style="17" customWidth="1"/>
    <col min="6686" max="6687" width="0" style="17" hidden="1" customWidth="1"/>
    <col min="6688" max="6688" width="9.42578125" style="17" customWidth="1"/>
    <col min="6689" max="6689" width="13.28515625" style="17" customWidth="1"/>
    <col min="6690" max="6690" width="9.85546875" style="17" customWidth="1"/>
    <col min="6691" max="6691" width="0" style="17" hidden="1" customWidth="1"/>
    <col min="6692" max="6692" width="8.140625" style="17" customWidth="1"/>
    <col min="6693" max="6693" width="9.7109375" style="17" customWidth="1"/>
    <col min="6694" max="6694" width="11.85546875" style="17" customWidth="1"/>
    <col min="6695" max="6695" width="19.28515625" style="17" customWidth="1"/>
    <col min="6696" max="6696" width="16.85546875" style="17" customWidth="1"/>
    <col min="6697" max="6697" width="10.85546875" style="17" customWidth="1"/>
    <col min="6698" max="6907" width="10.85546875" style="17"/>
    <col min="6908" max="6908" width="3" style="17" customWidth="1"/>
    <col min="6909" max="6909" width="18.42578125" style="17" customWidth="1"/>
    <col min="6910" max="6910" width="7.5703125" style="17" customWidth="1"/>
    <col min="6911" max="6911" width="3.7109375" style="17" customWidth="1"/>
    <col min="6912" max="6912" width="10" style="17" customWidth="1"/>
    <col min="6913" max="6913" width="4.85546875" style="17" customWidth="1"/>
    <col min="6914" max="6914" width="5.7109375" style="17" customWidth="1"/>
    <col min="6915" max="6915" width="6.140625" style="17" customWidth="1"/>
    <col min="6916" max="6916" width="0" style="17" hidden="1" customWidth="1"/>
    <col min="6917" max="6917" width="5.140625" style="17" customWidth="1"/>
    <col min="6918" max="6918" width="0" style="17" hidden="1" customWidth="1"/>
    <col min="6919" max="6919" width="7.42578125" style="17" customWidth="1"/>
    <col min="6920" max="6920" width="12.28515625" style="17" customWidth="1"/>
    <col min="6921" max="6921" width="7.42578125" style="17" customWidth="1"/>
    <col min="6922" max="6922" width="6.140625" style="17" customWidth="1"/>
    <col min="6923" max="6924" width="5.140625" style="17" customWidth="1"/>
    <col min="6925" max="6925" width="7.42578125" style="17" customWidth="1"/>
    <col min="6926" max="6926" width="4.140625" style="17" customWidth="1"/>
    <col min="6927" max="6927" width="4.85546875" style="17" customWidth="1"/>
    <col min="6928" max="6933" width="0" style="17" hidden="1" customWidth="1"/>
    <col min="6934" max="6934" width="11.42578125" style="17" customWidth="1"/>
    <col min="6935" max="6935" width="7" style="17" bestFit="1" customWidth="1"/>
    <col min="6936" max="6936" width="10.140625" style="17" customWidth="1"/>
    <col min="6937" max="6937" width="9.28515625" style="17" customWidth="1"/>
    <col min="6938" max="6938" width="0" style="17" hidden="1" customWidth="1"/>
    <col min="6939" max="6939" width="7.42578125" style="17" customWidth="1"/>
    <col min="6940" max="6940" width="8.42578125" style="17" customWidth="1"/>
    <col min="6941" max="6941" width="11.42578125" style="17" customWidth="1"/>
    <col min="6942" max="6943" width="0" style="17" hidden="1" customWidth="1"/>
    <col min="6944" max="6944" width="9.42578125" style="17" customWidth="1"/>
    <col min="6945" max="6945" width="13.28515625" style="17" customWidth="1"/>
    <col min="6946" max="6946" width="9.85546875" style="17" customWidth="1"/>
    <col min="6947" max="6947" width="0" style="17" hidden="1" customWidth="1"/>
    <col min="6948" max="6948" width="8.140625" style="17" customWidth="1"/>
    <col min="6949" max="6949" width="9.7109375" style="17" customWidth="1"/>
    <col min="6950" max="6950" width="11.85546875" style="17" customWidth="1"/>
    <col min="6951" max="6951" width="19.28515625" style="17" customWidth="1"/>
    <col min="6952" max="6952" width="16.85546875" style="17" customWidth="1"/>
    <col min="6953" max="6953" width="10.85546875" style="17" customWidth="1"/>
    <col min="6954" max="7163" width="10.85546875" style="17"/>
    <col min="7164" max="7164" width="3" style="17" customWidth="1"/>
    <col min="7165" max="7165" width="18.42578125" style="17" customWidth="1"/>
    <col min="7166" max="7166" width="7.5703125" style="17" customWidth="1"/>
    <col min="7167" max="7167" width="3.7109375" style="17" customWidth="1"/>
    <col min="7168" max="7168" width="10" style="17" customWidth="1"/>
    <col min="7169" max="7169" width="4.85546875" style="17" customWidth="1"/>
    <col min="7170" max="7170" width="5.7109375" style="17" customWidth="1"/>
    <col min="7171" max="7171" width="6.140625" style="17" customWidth="1"/>
    <col min="7172" max="7172" width="0" style="17" hidden="1" customWidth="1"/>
    <col min="7173" max="7173" width="5.140625" style="17" customWidth="1"/>
    <col min="7174" max="7174" width="0" style="17" hidden="1" customWidth="1"/>
    <col min="7175" max="7175" width="7.42578125" style="17" customWidth="1"/>
    <col min="7176" max="7176" width="12.28515625" style="17" customWidth="1"/>
    <col min="7177" max="7177" width="7.42578125" style="17" customWidth="1"/>
    <col min="7178" max="7178" width="6.140625" style="17" customWidth="1"/>
    <col min="7179" max="7180" width="5.140625" style="17" customWidth="1"/>
    <col min="7181" max="7181" width="7.42578125" style="17" customWidth="1"/>
    <col min="7182" max="7182" width="4.140625" style="17" customWidth="1"/>
    <col min="7183" max="7183" width="4.85546875" style="17" customWidth="1"/>
    <col min="7184" max="7189" width="0" style="17" hidden="1" customWidth="1"/>
    <col min="7190" max="7190" width="11.42578125" style="17" customWidth="1"/>
    <col min="7191" max="7191" width="7" style="17" bestFit="1" customWidth="1"/>
    <col min="7192" max="7192" width="10.140625" style="17" customWidth="1"/>
    <col min="7193" max="7193" width="9.28515625" style="17" customWidth="1"/>
    <col min="7194" max="7194" width="0" style="17" hidden="1" customWidth="1"/>
    <col min="7195" max="7195" width="7.42578125" style="17" customWidth="1"/>
    <col min="7196" max="7196" width="8.42578125" style="17" customWidth="1"/>
    <col min="7197" max="7197" width="11.42578125" style="17" customWidth="1"/>
    <col min="7198" max="7199" width="0" style="17" hidden="1" customWidth="1"/>
    <col min="7200" max="7200" width="9.42578125" style="17" customWidth="1"/>
    <col min="7201" max="7201" width="13.28515625" style="17" customWidth="1"/>
    <col min="7202" max="7202" width="9.85546875" style="17" customWidth="1"/>
    <col min="7203" max="7203" width="0" style="17" hidden="1" customWidth="1"/>
    <col min="7204" max="7204" width="8.140625" style="17" customWidth="1"/>
    <col min="7205" max="7205" width="9.7109375" style="17" customWidth="1"/>
    <col min="7206" max="7206" width="11.85546875" style="17" customWidth="1"/>
    <col min="7207" max="7207" width="19.28515625" style="17" customWidth="1"/>
    <col min="7208" max="7208" width="16.85546875" style="17" customWidth="1"/>
    <col min="7209" max="7209" width="10.85546875" style="17" customWidth="1"/>
    <col min="7210" max="7419" width="10.85546875" style="17"/>
    <col min="7420" max="7420" width="3" style="17" customWidth="1"/>
    <col min="7421" max="7421" width="18.42578125" style="17" customWidth="1"/>
    <col min="7422" max="7422" width="7.5703125" style="17" customWidth="1"/>
    <col min="7423" max="7423" width="3.7109375" style="17" customWidth="1"/>
    <col min="7424" max="7424" width="10" style="17" customWidth="1"/>
    <col min="7425" max="7425" width="4.85546875" style="17" customWidth="1"/>
    <col min="7426" max="7426" width="5.7109375" style="17" customWidth="1"/>
    <col min="7427" max="7427" width="6.140625" style="17" customWidth="1"/>
    <col min="7428" max="7428" width="0" style="17" hidden="1" customWidth="1"/>
    <col min="7429" max="7429" width="5.140625" style="17" customWidth="1"/>
    <col min="7430" max="7430" width="0" style="17" hidden="1" customWidth="1"/>
    <col min="7431" max="7431" width="7.42578125" style="17" customWidth="1"/>
    <col min="7432" max="7432" width="12.28515625" style="17" customWidth="1"/>
    <col min="7433" max="7433" width="7.42578125" style="17" customWidth="1"/>
    <col min="7434" max="7434" width="6.140625" style="17" customWidth="1"/>
    <col min="7435" max="7436" width="5.140625" style="17" customWidth="1"/>
    <col min="7437" max="7437" width="7.42578125" style="17" customWidth="1"/>
    <col min="7438" max="7438" width="4.140625" style="17" customWidth="1"/>
    <col min="7439" max="7439" width="4.85546875" style="17" customWidth="1"/>
    <col min="7440" max="7445" width="0" style="17" hidden="1" customWidth="1"/>
    <col min="7446" max="7446" width="11.42578125" style="17" customWidth="1"/>
    <col min="7447" max="7447" width="7" style="17" bestFit="1" customWidth="1"/>
    <col min="7448" max="7448" width="10.140625" style="17" customWidth="1"/>
    <col min="7449" max="7449" width="9.28515625" style="17" customWidth="1"/>
    <col min="7450" max="7450" width="0" style="17" hidden="1" customWidth="1"/>
    <col min="7451" max="7451" width="7.42578125" style="17" customWidth="1"/>
    <col min="7452" max="7452" width="8.42578125" style="17" customWidth="1"/>
    <col min="7453" max="7453" width="11.42578125" style="17" customWidth="1"/>
    <col min="7454" max="7455" width="0" style="17" hidden="1" customWidth="1"/>
    <col min="7456" max="7456" width="9.42578125" style="17" customWidth="1"/>
    <col min="7457" max="7457" width="13.28515625" style="17" customWidth="1"/>
    <col min="7458" max="7458" width="9.85546875" style="17" customWidth="1"/>
    <col min="7459" max="7459" width="0" style="17" hidden="1" customWidth="1"/>
    <col min="7460" max="7460" width="8.140625" style="17" customWidth="1"/>
    <col min="7461" max="7461" width="9.7109375" style="17" customWidth="1"/>
    <col min="7462" max="7462" width="11.85546875" style="17" customWidth="1"/>
    <col min="7463" max="7463" width="19.28515625" style="17" customWidth="1"/>
    <col min="7464" max="7464" width="16.85546875" style="17" customWidth="1"/>
    <col min="7465" max="7465" width="10.85546875" style="17" customWidth="1"/>
    <col min="7466" max="7675" width="10.85546875" style="17"/>
    <col min="7676" max="7676" width="3" style="17" customWidth="1"/>
    <col min="7677" max="7677" width="18.42578125" style="17" customWidth="1"/>
    <col min="7678" max="7678" width="7.5703125" style="17" customWidth="1"/>
    <col min="7679" max="7679" width="3.7109375" style="17" customWidth="1"/>
    <col min="7680" max="7680" width="10" style="17" customWidth="1"/>
    <col min="7681" max="7681" width="4.85546875" style="17" customWidth="1"/>
    <col min="7682" max="7682" width="5.7109375" style="17" customWidth="1"/>
    <col min="7683" max="7683" width="6.140625" style="17" customWidth="1"/>
    <col min="7684" max="7684" width="0" style="17" hidden="1" customWidth="1"/>
    <col min="7685" max="7685" width="5.140625" style="17" customWidth="1"/>
    <col min="7686" max="7686" width="0" style="17" hidden="1" customWidth="1"/>
    <col min="7687" max="7687" width="7.42578125" style="17" customWidth="1"/>
    <col min="7688" max="7688" width="12.28515625" style="17" customWidth="1"/>
    <col min="7689" max="7689" width="7.42578125" style="17" customWidth="1"/>
    <col min="7690" max="7690" width="6.140625" style="17" customWidth="1"/>
    <col min="7691" max="7692" width="5.140625" style="17" customWidth="1"/>
    <col min="7693" max="7693" width="7.42578125" style="17" customWidth="1"/>
    <col min="7694" max="7694" width="4.140625" style="17" customWidth="1"/>
    <col min="7695" max="7695" width="4.85546875" style="17" customWidth="1"/>
    <col min="7696" max="7701" width="0" style="17" hidden="1" customWidth="1"/>
    <col min="7702" max="7702" width="11.42578125" style="17" customWidth="1"/>
    <col min="7703" max="7703" width="7" style="17" bestFit="1" customWidth="1"/>
    <col min="7704" max="7704" width="10.140625" style="17" customWidth="1"/>
    <col min="7705" max="7705" width="9.28515625" style="17" customWidth="1"/>
    <col min="7706" max="7706" width="0" style="17" hidden="1" customWidth="1"/>
    <col min="7707" max="7707" width="7.42578125" style="17" customWidth="1"/>
    <col min="7708" max="7708" width="8.42578125" style="17" customWidth="1"/>
    <col min="7709" max="7709" width="11.42578125" style="17" customWidth="1"/>
    <col min="7710" max="7711" width="0" style="17" hidden="1" customWidth="1"/>
    <col min="7712" max="7712" width="9.42578125" style="17" customWidth="1"/>
    <col min="7713" max="7713" width="13.28515625" style="17" customWidth="1"/>
    <col min="7714" max="7714" width="9.85546875" style="17" customWidth="1"/>
    <col min="7715" max="7715" width="0" style="17" hidden="1" customWidth="1"/>
    <col min="7716" max="7716" width="8.140625" style="17" customWidth="1"/>
    <col min="7717" max="7717" width="9.7109375" style="17" customWidth="1"/>
    <col min="7718" max="7718" width="11.85546875" style="17" customWidth="1"/>
    <col min="7719" max="7719" width="19.28515625" style="17" customWidth="1"/>
    <col min="7720" max="7720" width="16.85546875" style="17" customWidth="1"/>
    <col min="7721" max="7721" width="10.85546875" style="17" customWidth="1"/>
    <col min="7722" max="7931" width="10.85546875" style="17"/>
    <col min="7932" max="7932" width="3" style="17" customWidth="1"/>
    <col min="7933" max="7933" width="18.42578125" style="17" customWidth="1"/>
    <col min="7934" max="7934" width="7.5703125" style="17" customWidth="1"/>
    <col min="7935" max="7935" width="3.7109375" style="17" customWidth="1"/>
    <col min="7936" max="7936" width="10" style="17" customWidth="1"/>
    <col min="7937" max="7937" width="4.85546875" style="17" customWidth="1"/>
    <col min="7938" max="7938" width="5.7109375" style="17" customWidth="1"/>
    <col min="7939" max="7939" width="6.140625" style="17" customWidth="1"/>
    <col min="7940" max="7940" width="0" style="17" hidden="1" customWidth="1"/>
    <col min="7941" max="7941" width="5.140625" style="17" customWidth="1"/>
    <col min="7942" max="7942" width="0" style="17" hidden="1" customWidth="1"/>
    <col min="7943" max="7943" width="7.42578125" style="17" customWidth="1"/>
    <col min="7944" max="7944" width="12.28515625" style="17" customWidth="1"/>
    <col min="7945" max="7945" width="7.42578125" style="17" customWidth="1"/>
    <col min="7946" max="7946" width="6.140625" style="17" customWidth="1"/>
    <col min="7947" max="7948" width="5.140625" style="17" customWidth="1"/>
    <col min="7949" max="7949" width="7.42578125" style="17" customWidth="1"/>
    <col min="7950" max="7950" width="4.140625" style="17" customWidth="1"/>
    <col min="7951" max="7951" width="4.85546875" style="17" customWidth="1"/>
    <col min="7952" max="7957" width="0" style="17" hidden="1" customWidth="1"/>
    <col min="7958" max="7958" width="11.42578125" style="17" customWidth="1"/>
    <col min="7959" max="7959" width="7" style="17" bestFit="1" customWidth="1"/>
    <col min="7960" max="7960" width="10.140625" style="17" customWidth="1"/>
    <col min="7961" max="7961" width="9.28515625" style="17" customWidth="1"/>
    <col min="7962" max="7962" width="0" style="17" hidden="1" customWidth="1"/>
    <col min="7963" max="7963" width="7.42578125" style="17" customWidth="1"/>
    <col min="7964" max="7964" width="8.42578125" style="17" customWidth="1"/>
    <col min="7965" max="7965" width="11.42578125" style="17" customWidth="1"/>
    <col min="7966" max="7967" width="0" style="17" hidden="1" customWidth="1"/>
    <col min="7968" max="7968" width="9.42578125" style="17" customWidth="1"/>
    <col min="7969" max="7969" width="13.28515625" style="17" customWidth="1"/>
    <col min="7970" max="7970" width="9.85546875" style="17" customWidth="1"/>
    <col min="7971" max="7971" width="0" style="17" hidden="1" customWidth="1"/>
    <col min="7972" max="7972" width="8.140625" style="17" customWidth="1"/>
    <col min="7973" max="7973" width="9.7109375" style="17" customWidth="1"/>
    <col min="7974" max="7974" width="11.85546875" style="17" customWidth="1"/>
    <col min="7975" max="7975" width="19.28515625" style="17" customWidth="1"/>
    <col min="7976" max="7976" width="16.85546875" style="17" customWidth="1"/>
    <col min="7977" max="7977" width="10.85546875" style="17" customWidth="1"/>
    <col min="7978" max="8187" width="10.85546875" style="17"/>
    <col min="8188" max="8188" width="3" style="17" customWidth="1"/>
    <col min="8189" max="8189" width="18.42578125" style="17" customWidth="1"/>
    <col min="8190" max="8190" width="7.5703125" style="17" customWidth="1"/>
    <col min="8191" max="8191" width="3.7109375" style="17" customWidth="1"/>
    <col min="8192" max="8192" width="10" style="17" customWidth="1"/>
    <col min="8193" max="8193" width="4.85546875" style="17" customWidth="1"/>
    <col min="8194" max="8194" width="5.7109375" style="17" customWidth="1"/>
    <col min="8195" max="8195" width="6.140625" style="17" customWidth="1"/>
    <col min="8196" max="8196" width="0" style="17" hidden="1" customWidth="1"/>
    <col min="8197" max="8197" width="5.140625" style="17" customWidth="1"/>
    <col min="8198" max="8198" width="0" style="17" hidden="1" customWidth="1"/>
    <col min="8199" max="8199" width="7.42578125" style="17" customWidth="1"/>
    <col min="8200" max="8200" width="12.28515625" style="17" customWidth="1"/>
    <col min="8201" max="8201" width="7.42578125" style="17" customWidth="1"/>
    <col min="8202" max="8202" width="6.140625" style="17" customWidth="1"/>
    <col min="8203" max="8204" width="5.140625" style="17" customWidth="1"/>
    <col min="8205" max="8205" width="7.42578125" style="17" customWidth="1"/>
    <col min="8206" max="8206" width="4.140625" style="17" customWidth="1"/>
    <col min="8207" max="8207" width="4.85546875" style="17" customWidth="1"/>
    <col min="8208" max="8213" width="0" style="17" hidden="1" customWidth="1"/>
    <col min="8214" max="8214" width="11.42578125" style="17" customWidth="1"/>
    <col min="8215" max="8215" width="7" style="17" bestFit="1" customWidth="1"/>
    <col min="8216" max="8216" width="10.140625" style="17" customWidth="1"/>
    <col min="8217" max="8217" width="9.28515625" style="17" customWidth="1"/>
    <col min="8218" max="8218" width="0" style="17" hidden="1" customWidth="1"/>
    <col min="8219" max="8219" width="7.42578125" style="17" customWidth="1"/>
    <col min="8220" max="8220" width="8.42578125" style="17" customWidth="1"/>
    <col min="8221" max="8221" width="11.42578125" style="17" customWidth="1"/>
    <col min="8222" max="8223" width="0" style="17" hidden="1" customWidth="1"/>
    <col min="8224" max="8224" width="9.42578125" style="17" customWidth="1"/>
    <col min="8225" max="8225" width="13.28515625" style="17" customWidth="1"/>
    <col min="8226" max="8226" width="9.85546875" style="17" customWidth="1"/>
    <col min="8227" max="8227" width="0" style="17" hidden="1" customWidth="1"/>
    <col min="8228" max="8228" width="8.140625" style="17" customWidth="1"/>
    <col min="8229" max="8229" width="9.7109375" style="17" customWidth="1"/>
    <col min="8230" max="8230" width="11.85546875" style="17" customWidth="1"/>
    <col min="8231" max="8231" width="19.28515625" style="17" customWidth="1"/>
    <col min="8232" max="8232" width="16.85546875" style="17" customWidth="1"/>
    <col min="8233" max="8233" width="10.85546875" style="17" customWidth="1"/>
    <col min="8234" max="8443" width="10.85546875" style="17"/>
    <col min="8444" max="8444" width="3" style="17" customWidth="1"/>
    <col min="8445" max="8445" width="18.42578125" style="17" customWidth="1"/>
    <col min="8446" max="8446" width="7.5703125" style="17" customWidth="1"/>
    <col min="8447" max="8447" width="3.7109375" style="17" customWidth="1"/>
    <col min="8448" max="8448" width="10" style="17" customWidth="1"/>
    <col min="8449" max="8449" width="4.85546875" style="17" customWidth="1"/>
    <col min="8450" max="8450" width="5.7109375" style="17" customWidth="1"/>
    <col min="8451" max="8451" width="6.140625" style="17" customWidth="1"/>
    <col min="8452" max="8452" width="0" style="17" hidden="1" customWidth="1"/>
    <col min="8453" max="8453" width="5.140625" style="17" customWidth="1"/>
    <col min="8454" max="8454" width="0" style="17" hidden="1" customWidth="1"/>
    <col min="8455" max="8455" width="7.42578125" style="17" customWidth="1"/>
    <col min="8456" max="8456" width="12.28515625" style="17" customWidth="1"/>
    <col min="8457" max="8457" width="7.42578125" style="17" customWidth="1"/>
    <col min="8458" max="8458" width="6.140625" style="17" customWidth="1"/>
    <col min="8459" max="8460" width="5.140625" style="17" customWidth="1"/>
    <col min="8461" max="8461" width="7.42578125" style="17" customWidth="1"/>
    <col min="8462" max="8462" width="4.140625" style="17" customWidth="1"/>
    <col min="8463" max="8463" width="4.85546875" style="17" customWidth="1"/>
    <col min="8464" max="8469" width="0" style="17" hidden="1" customWidth="1"/>
    <col min="8470" max="8470" width="11.42578125" style="17" customWidth="1"/>
    <col min="8471" max="8471" width="7" style="17" bestFit="1" customWidth="1"/>
    <col min="8472" max="8472" width="10.140625" style="17" customWidth="1"/>
    <col min="8473" max="8473" width="9.28515625" style="17" customWidth="1"/>
    <col min="8474" max="8474" width="0" style="17" hidden="1" customWidth="1"/>
    <col min="8475" max="8475" width="7.42578125" style="17" customWidth="1"/>
    <col min="8476" max="8476" width="8.42578125" style="17" customWidth="1"/>
    <col min="8477" max="8477" width="11.42578125" style="17" customWidth="1"/>
    <col min="8478" max="8479" width="0" style="17" hidden="1" customWidth="1"/>
    <col min="8480" max="8480" width="9.42578125" style="17" customWidth="1"/>
    <col min="8481" max="8481" width="13.28515625" style="17" customWidth="1"/>
    <col min="8482" max="8482" width="9.85546875" style="17" customWidth="1"/>
    <col min="8483" max="8483" width="0" style="17" hidden="1" customWidth="1"/>
    <col min="8484" max="8484" width="8.140625" style="17" customWidth="1"/>
    <col min="8485" max="8485" width="9.7109375" style="17" customWidth="1"/>
    <col min="8486" max="8486" width="11.85546875" style="17" customWidth="1"/>
    <col min="8487" max="8487" width="19.28515625" style="17" customWidth="1"/>
    <col min="8488" max="8488" width="16.85546875" style="17" customWidth="1"/>
    <col min="8489" max="8489" width="10.85546875" style="17" customWidth="1"/>
    <col min="8490" max="8699" width="10.85546875" style="17"/>
    <col min="8700" max="8700" width="3" style="17" customWidth="1"/>
    <col min="8701" max="8701" width="18.42578125" style="17" customWidth="1"/>
    <col min="8702" max="8702" width="7.5703125" style="17" customWidth="1"/>
    <col min="8703" max="8703" width="3.7109375" style="17" customWidth="1"/>
    <col min="8704" max="8704" width="10" style="17" customWidth="1"/>
    <col min="8705" max="8705" width="4.85546875" style="17" customWidth="1"/>
    <col min="8706" max="8706" width="5.7109375" style="17" customWidth="1"/>
    <col min="8707" max="8707" width="6.140625" style="17" customWidth="1"/>
    <col min="8708" max="8708" width="0" style="17" hidden="1" customWidth="1"/>
    <col min="8709" max="8709" width="5.140625" style="17" customWidth="1"/>
    <col min="8710" max="8710" width="0" style="17" hidden="1" customWidth="1"/>
    <col min="8711" max="8711" width="7.42578125" style="17" customWidth="1"/>
    <col min="8712" max="8712" width="12.28515625" style="17" customWidth="1"/>
    <col min="8713" max="8713" width="7.42578125" style="17" customWidth="1"/>
    <col min="8714" max="8714" width="6.140625" style="17" customWidth="1"/>
    <col min="8715" max="8716" width="5.140625" style="17" customWidth="1"/>
    <col min="8717" max="8717" width="7.42578125" style="17" customWidth="1"/>
    <col min="8718" max="8718" width="4.140625" style="17" customWidth="1"/>
    <col min="8719" max="8719" width="4.85546875" style="17" customWidth="1"/>
    <col min="8720" max="8725" width="0" style="17" hidden="1" customWidth="1"/>
    <col min="8726" max="8726" width="11.42578125" style="17" customWidth="1"/>
    <col min="8727" max="8727" width="7" style="17" bestFit="1" customWidth="1"/>
    <col min="8728" max="8728" width="10.140625" style="17" customWidth="1"/>
    <col min="8729" max="8729" width="9.28515625" style="17" customWidth="1"/>
    <col min="8730" max="8730" width="0" style="17" hidden="1" customWidth="1"/>
    <col min="8731" max="8731" width="7.42578125" style="17" customWidth="1"/>
    <col min="8732" max="8732" width="8.42578125" style="17" customWidth="1"/>
    <col min="8733" max="8733" width="11.42578125" style="17" customWidth="1"/>
    <col min="8734" max="8735" width="0" style="17" hidden="1" customWidth="1"/>
    <col min="8736" max="8736" width="9.42578125" style="17" customWidth="1"/>
    <col min="8737" max="8737" width="13.28515625" style="17" customWidth="1"/>
    <col min="8738" max="8738" width="9.85546875" style="17" customWidth="1"/>
    <col min="8739" max="8739" width="0" style="17" hidden="1" customWidth="1"/>
    <col min="8740" max="8740" width="8.140625" style="17" customWidth="1"/>
    <col min="8741" max="8741" width="9.7109375" style="17" customWidth="1"/>
    <col min="8742" max="8742" width="11.85546875" style="17" customWidth="1"/>
    <col min="8743" max="8743" width="19.28515625" style="17" customWidth="1"/>
    <col min="8744" max="8744" width="16.85546875" style="17" customWidth="1"/>
    <col min="8745" max="8745" width="10.85546875" style="17" customWidth="1"/>
    <col min="8746" max="8955" width="10.85546875" style="17"/>
    <col min="8956" max="8956" width="3" style="17" customWidth="1"/>
    <col min="8957" max="8957" width="18.42578125" style="17" customWidth="1"/>
    <col min="8958" max="8958" width="7.5703125" style="17" customWidth="1"/>
    <col min="8959" max="8959" width="3.7109375" style="17" customWidth="1"/>
    <col min="8960" max="8960" width="10" style="17" customWidth="1"/>
    <col min="8961" max="8961" width="4.85546875" style="17" customWidth="1"/>
    <col min="8962" max="8962" width="5.7109375" style="17" customWidth="1"/>
    <col min="8963" max="8963" width="6.140625" style="17" customWidth="1"/>
    <col min="8964" max="8964" width="0" style="17" hidden="1" customWidth="1"/>
    <col min="8965" max="8965" width="5.140625" style="17" customWidth="1"/>
    <col min="8966" max="8966" width="0" style="17" hidden="1" customWidth="1"/>
    <col min="8967" max="8967" width="7.42578125" style="17" customWidth="1"/>
    <col min="8968" max="8968" width="12.28515625" style="17" customWidth="1"/>
    <col min="8969" max="8969" width="7.42578125" style="17" customWidth="1"/>
    <col min="8970" max="8970" width="6.140625" style="17" customWidth="1"/>
    <col min="8971" max="8972" width="5.140625" style="17" customWidth="1"/>
    <col min="8973" max="8973" width="7.42578125" style="17" customWidth="1"/>
    <col min="8974" max="8974" width="4.140625" style="17" customWidth="1"/>
    <col min="8975" max="8975" width="4.85546875" style="17" customWidth="1"/>
    <col min="8976" max="8981" width="0" style="17" hidden="1" customWidth="1"/>
    <col min="8982" max="8982" width="11.42578125" style="17" customWidth="1"/>
    <col min="8983" max="8983" width="7" style="17" bestFit="1" customWidth="1"/>
    <col min="8984" max="8984" width="10.140625" style="17" customWidth="1"/>
    <col min="8985" max="8985" width="9.28515625" style="17" customWidth="1"/>
    <col min="8986" max="8986" width="0" style="17" hidden="1" customWidth="1"/>
    <col min="8987" max="8987" width="7.42578125" style="17" customWidth="1"/>
    <col min="8988" max="8988" width="8.42578125" style="17" customWidth="1"/>
    <col min="8989" max="8989" width="11.42578125" style="17" customWidth="1"/>
    <col min="8990" max="8991" width="0" style="17" hidden="1" customWidth="1"/>
    <col min="8992" max="8992" width="9.42578125" style="17" customWidth="1"/>
    <col min="8993" max="8993" width="13.28515625" style="17" customWidth="1"/>
    <col min="8994" max="8994" width="9.85546875" style="17" customWidth="1"/>
    <col min="8995" max="8995" width="0" style="17" hidden="1" customWidth="1"/>
    <col min="8996" max="8996" width="8.140625" style="17" customWidth="1"/>
    <col min="8997" max="8997" width="9.7109375" style="17" customWidth="1"/>
    <col min="8998" max="8998" width="11.85546875" style="17" customWidth="1"/>
    <col min="8999" max="8999" width="19.28515625" style="17" customWidth="1"/>
    <col min="9000" max="9000" width="16.85546875" style="17" customWidth="1"/>
    <col min="9001" max="9001" width="10.85546875" style="17" customWidth="1"/>
    <col min="9002" max="9211" width="10.85546875" style="17"/>
    <col min="9212" max="9212" width="3" style="17" customWidth="1"/>
    <col min="9213" max="9213" width="18.42578125" style="17" customWidth="1"/>
    <col min="9214" max="9214" width="7.5703125" style="17" customWidth="1"/>
    <col min="9215" max="9215" width="3.7109375" style="17" customWidth="1"/>
    <col min="9216" max="9216" width="10" style="17" customWidth="1"/>
    <col min="9217" max="9217" width="4.85546875" style="17" customWidth="1"/>
    <col min="9218" max="9218" width="5.7109375" style="17" customWidth="1"/>
    <col min="9219" max="9219" width="6.140625" style="17" customWidth="1"/>
    <col min="9220" max="9220" width="0" style="17" hidden="1" customWidth="1"/>
    <col min="9221" max="9221" width="5.140625" style="17" customWidth="1"/>
    <col min="9222" max="9222" width="0" style="17" hidden="1" customWidth="1"/>
    <col min="9223" max="9223" width="7.42578125" style="17" customWidth="1"/>
    <col min="9224" max="9224" width="12.28515625" style="17" customWidth="1"/>
    <col min="9225" max="9225" width="7.42578125" style="17" customWidth="1"/>
    <col min="9226" max="9226" width="6.140625" style="17" customWidth="1"/>
    <col min="9227" max="9228" width="5.140625" style="17" customWidth="1"/>
    <col min="9229" max="9229" width="7.42578125" style="17" customWidth="1"/>
    <col min="9230" max="9230" width="4.140625" style="17" customWidth="1"/>
    <col min="9231" max="9231" width="4.85546875" style="17" customWidth="1"/>
    <col min="9232" max="9237" width="0" style="17" hidden="1" customWidth="1"/>
    <col min="9238" max="9238" width="11.42578125" style="17" customWidth="1"/>
    <col min="9239" max="9239" width="7" style="17" bestFit="1" customWidth="1"/>
    <col min="9240" max="9240" width="10.140625" style="17" customWidth="1"/>
    <col min="9241" max="9241" width="9.28515625" style="17" customWidth="1"/>
    <col min="9242" max="9242" width="0" style="17" hidden="1" customWidth="1"/>
    <col min="9243" max="9243" width="7.42578125" style="17" customWidth="1"/>
    <col min="9244" max="9244" width="8.42578125" style="17" customWidth="1"/>
    <col min="9245" max="9245" width="11.42578125" style="17" customWidth="1"/>
    <col min="9246" max="9247" width="0" style="17" hidden="1" customWidth="1"/>
    <col min="9248" max="9248" width="9.42578125" style="17" customWidth="1"/>
    <col min="9249" max="9249" width="13.28515625" style="17" customWidth="1"/>
    <col min="9250" max="9250" width="9.85546875" style="17" customWidth="1"/>
    <col min="9251" max="9251" width="0" style="17" hidden="1" customWidth="1"/>
    <col min="9252" max="9252" width="8.140625" style="17" customWidth="1"/>
    <col min="9253" max="9253" width="9.7109375" style="17" customWidth="1"/>
    <col min="9254" max="9254" width="11.85546875" style="17" customWidth="1"/>
    <col min="9255" max="9255" width="19.28515625" style="17" customWidth="1"/>
    <col min="9256" max="9256" width="16.85546875" style="17" customWidth="1"/>
    <col min="9257" max="9257" width="10.85546875" style="17" customWidth="1"/>
    <col min="9258" max="9467" width="10.85546875" style="17"/>
    <col min="9468" max="9468" width="3" style="17" customWidth="1"/>
    <col min="9469" max="9469" width="18.42578125" style="17" customWidth="1"/>
    <col min="9470" max="9470" width="7.5703125" style="17" customWidth="1"/>
    <col min="9471" max="9471" width="3.7109375" style="17" customWidth="1"/>
    <col min="9472" max="9472" width="10" style="17" customWidth="1"/>
    <col min="9473" max="9473" width="4.85546875" style="17" customWidth="1"/>
    <col min="9474" max="9474" width="5.7109375" style="17" customWidth="1"/>
    <col min="9475" max="9475" width="6.140625" style="17" customWidth="1"/>
    <col min="9476" max="9476" width="0" style="17" hidden="1" customWidth="1"/>
    <col min="9477" max="9477" width="5.140625" style="17" customWidth="1"/>
    <col min="9478" max="9478" width="0" style="17" hidden="1" customWidth="1"/>
    <col min="9479" max="9479" width="7.42578125" style="17" customWidth="1"/>
    <col min="9480" max="9480" width="12.28515625" style="17" customWidth="1"/>
    <col min="9481" max="9481" width="7.42578125" style="17" customWidth="1"/>
    <col min="9482" max="9482" width="6.140625" style="17" customWidth="1"/>
    <col min="9483" max="9484" width="5.140625" style="17" customWidth="1"/>
    <col min="9485" max="9485" width="7.42578125" style="17" customWidth="1"/>
    <col min="9486" max="9486" width="4.140625" style="17" customWidth="1"/>
    <col min="9487" max="9487" width="4.85546875" style="17" customWidth="1"/>
    <col min="9488" max="9493" width="0" style="17" hidden="1" customWidth="1"/>
    <col min="9494" max="9494" width="11.42578125" style="17" customWidth="1"/>
    <col min="9495" max="9495" width="7" style="17" bestFit="1" customWidth="1"/>
    <col min="9496" max="9496" width="10.140625" style="17" customWidth="1"/>
    <col min="9497" max="9497" width="9.28515625" style="17" customWidth="1"/>
    <col min="9498" max="9498" width="0" style="17" hidden="1" customWidth="1"/>
    <col min="9499" max="9499" width="7.42578125" style="17" customWidth="1"/>
    <col min="9500" max="9500" width="8.42578125" style="17" customWidth="1"/>
    <col min="9501" max="9501" width="11.42578125" style="17" customWidth="1"/>
    <col min="9502" max="9503" width="0" style="17" hidden="1" customWidth="1"/>
    <col min="9504" max="9504" width="9.42578125" style="17" customWidth="1"/>
    <col min="9505" max="9505" width="13.28515625" style="17" customWidth="1"/>
    <col min="9506" max="9506" width="9.85546875" style="17" customWidth="1"/>
    <col min="9507" max="9507" width="0" style="17" hidden="1" customWidth="1"/>
    <col min="9508" max="9508" width="8.140625" style="17" customWidth="1"/>
    <col min="9509" max="9509" width="9.7109375" style="17" customWidth="1"/>
    <col min="9510" max="9510" width="11.85546875" style="17" customWidth="1"/>
    <col min="9511" max="9511" width="19.28515625" style="17" customWidth="1"/>
    <col min="9512" max="9512" width="16.85546875" style="17" customWidth="1"/>
    <col min="9513" max="9513" width="10.85546875" style="17" customWidth="1"/>
    <col min="9514" max="9723" width="10.85546875" style="17"/>
    <col min="9724" max="9724" width="3" style="17" customWidth="1"/>
    <col min="9725" max="9725" width="18.42578125" style="17" customWidth="1"/>
    <col min="9726" max="9726" width="7.5703125" style="17" customWidth="1"/>
    <col min="9727" max="9727" width="3.7109375" style="17" customWidth="1"/>
    <col min="9728" max="9728" width="10" style="17" customWidth="1"/>
    <col min="9729" max="9729" width="4.85546875" style="17" customWidth="1"/>
    <col min="9730" max="9730" width="5.7109375" style="17" customWidth="1"/>
    <col min="9731" max="9731" width="6.140625" style="17" customWidth="1"/>
    <col min="9732" max="9732" width="0" style="17" hidden="1" customWidth="1"/>
    <col min="9733" max="9733" width="5.140625" style="17" customWidth="1"/>
    <col min="9734" max="9734" width="0" style="17" hidden="1" customWidth="1"/>
    <col min="9735" max="9735" width="7.42578125" style="17" customWidth="1"/>
    <col min="9736" max="9736" width="12.28515625" style="17" customWidth="1"/>
    <col min="9737" max="9737" width="7.42578125" style="17" customWidth="1"/>
    <col min="9738" max="9738" width="6.140625" style="17" customWidth="1"/>
    <col min="9739" max="9740" width="5.140625" style="17" customWidth="1"/>
    <col min="9741" max="9741" width="7.42578125" style="17" customWidth="1"/>
    <col min="9742" max="9742" width="4.140625" style="17" customWidth="1"/>
    <col min="9743" max="9743" width="4.85546875" style="17" customWidth="1"/>
    <col min="9744" max="9749" width="0" style="17" hidden="1" customWidth="1"/>
    <col min="9750" max="9750" width="11.42578125" style="17" customWidth="1"/>
    <col min="9751" max="9751" width="7" style="17" bestFit="1" customWidth="1"/>
    <col min="9752" max="9752" width="10.140625" style="17" customWidth="1"/>
    <col min="9753" max="9753" width="9.28515625" style="17" customWidth="1"/>
    <col min="9754" max="9754" width="0" style="17" hidden="1" customWidth="1"/>
    <col min="9755" max="9755" width="7.42578125" style="17" customWidth="1"/>
    <col min="9756" max="9756" width="8.42578125" style="17" customWidth="1"/>
    <col min="9757" max="9757" width="11.42578125" style="17" customWidth="1"/>
    <col min="9758" max="9759" width="0" style="17" hidden="1" customWidth="1"/>
    <col min="9760" max="9760" width="9.42578125" style="17" customWidth="1"/>
    <col min="9761" max="9761" width="13.28515625" style="17" customWidth="1"/>
    <col min="9762" max="9762" width="9.85546875" style="17" customWidth="1"/>
    <col min="9763" max="9763" width="0" style="17" hidden="1" customWidth="1"/>
    <col min="9764" max="9764" width="8.140625" style="17" customWidth="1"/>
    <col min="9765" max="9765" width="9.7109375" style="17" customWidth="1"/>
    <col min="9766" max="9766" width="11.85546875" style="17" customWidth="1"/>
    <col min="9767" max="9767" width="19.28515625" style="17" customWidth="1"/>
    <col min="9768" max="9768" width="16.85546875" style="17" customWidth="1"/>
    <col min="9769" max="9769" width="10.85546875" style="17" customWidth="1"/>
    <col min="9770" max="9979" width="10.85546875" style="17"/>
    <col min="9980" max="9980" width="3" style="17" customWidth="1"/>
    <col min="9981" max="9981" width="18.42578125" style="17" customWidth="1"/>
    <col min="9982" max="9982" width="7.5703125" style="17" customWidth="1"/>
    <col min="9983" max="9983" width="3.7109375" style="17" customWidth="1"/>
    <col min="9984" max="9984" width="10" style="17" customWidth="1"/>
    <col min="9985" max="9985" width="4.85546875" style="17" customWidth="1"/>
    <col min="9986" max="9986" width="5.7109375" style="17" customWidth="1"/>
    <col min="9987" max="9987" width="6.140625" style="17" customWidth="1"/>
    <col min="9988" max="9988" width="0" style="17" hidden="1" customWidth="1"/>
    <col min="9989" max="9989" width="5.140625" style="17" customWidth="1"/>
    <col min="9990" max="9990" width="0" style="17" hidden="1" customWidth="1"/>
    <col min="9991" max="9991" width="7.42578125" style="17" customWidth="1"/>
    <col min="9992" max="9992" width="12.28515625" style="17" customWidth="1"/>
    <col min="9993" max="9993" width="7.42578125" style="17" customWidth="1"/>
    <col min="9994" max="9994" width="6.140625" style="17" customWidth="1"/>
    <col min="9995" max="9996" width="5.140625" style="17" customWidth="1"/>
    <col min="9997" max="9997" width="7.42578125" style="17" customWidth="1"/>
    <col min="9998" max="9998" width="4.140625" style="17" customWidth="1"/>
    <col min="9999" max="9999" width="4.85546875" style="17" customWidth="1"/>
    <col min="10000" max="10005" width="0" style="17" hidden="1" customWidth="1"/>
    <col min="10006" max="10006" width="11.42578125" style="17" customWidth="1"/>
    <col min="10007" max="10007" width="7" style="17" bestFit="1" customWidth="1"/>
    <col min="10008" max="10008" width="10.140625" style="17" customWidth="1"/>
    <col min="10009" max="10009" width="9.28515625" style="17" customWidth="1"/>
    <col min="10010" max="10010" width="0" style="17" hidden="1" customWidth="1"/>
    <col min="10011" max="10011" width="7.42578125" style="17" customWidth="1"/>
    <col min="10012" max="10012" width="8.42578125" style="17" customWidth="1"/>
    <col min="10013" max="10013" width="11.42578125" style="17" customWidth="1"/>
    <col min="10014" max="10015" width="0" style="17" hidden="1" customWidth="1"/>
    <col min="10016" max="10016" width="9.42578125" style="17" customWidth="1"/>
    <col min="10017" max="10017" width="13.28515625" style="17" customWidth="1"/>
    <col min="10018" max="10018" width="9.85546875" style="17" customWidth="1"/>
    <col min="10019" max="10019" width="0" style="17" hidden="1" customWidth="1"/>
    <col min="10020" max="10020" width="8.140625" style="17" customWidth="1"/>
    <col min="10021" max="10021" width="9.7109375" style="17" customWidth="1"/>
    <col min="10022" max="10022" width="11.85546875" style="17" customWidth="1"/>
    <col min="10023" max="10023" width="19.28515625" style="17" customWidth="1"/>
    <col min="10024" max="10024" width="16.85546875" style="17" customWidth="1"/>
    <col min="10025" max="10025" width="10.85546875" style="17" customWidth="1"/>
    <col min="10026" max="10235" width="10.85546875" style="17"/>
    <col min="10236" max="10236" width="3" style="17" customWidth="1"/>
    <col min="10237" max="10237" width="18.42578125" style="17" customWidth="1"/>
    <col min="10238" max="10238" width="7.5703125" style="17" customWidth="1"/>
    <col min="10239" max="10239" width="3.7109375" style="17" customWidth="1"/>
    <col min="10240" max="10240" width="10" style="17" customWidth="1"/>
    <col min="10241" max="10241" width="4.85546875" style="17" customWidth="1"/>
    <col min="10242" max="10242" width="5.7109375" style="17" customWidth="1"/>
    <col min="10243" max="10243" width="6.140625" style="17" customWidth="1"/>
    <col min="10244" max="10244" width="0" style="17" hidden="1" customWidth="1"/>
    <col min="10245" max="10245" width="5.140625" style="17" customWidth="1"/>
    <col min="10246" max="10246" width="0" style="17" hidden="1" customWidth="1"/>
    <col min="10247" max="10247" width="7.42578125" style="17" customWidth="1"/>
    <col min="10248" max="10248" width="12.28515625" style="17" customWidth="1"/>
    <col min="10249" max="10249" width="7.42578125" style="17" customWidth="1"/>
    <col min="10250" max="10250" width="6.140625" style="17" customWidth="1"/>
    <col min="10251" max="10252" width="5.140625" style="17" customWidth="1"/>
    <col min="10253" max="10253" width="7.42578125" style="17" customWidth="1"/>
    <col min="10254" max="10254" width="4.140625" style="17" customWidth="1"/>
    <col min="10255" max="10255" width="4.85546875" style="17" customWidth="1"/>
    <col min="10256" max="10261" width="0" style="17" hidden="1" customWidth="1"/>
    <col min="10262" max="10262" width="11.42578125" style="17" customWidth="1"/>
    <col min="10263" max="10263" width="7" style="17" bestFit="1" customWidth="1"/>
    <col min="10264" max="10264" width="10.140625" style="17" customWidth="1"/>
    <col min="10265" max="10265" width="9.28515625" style="17" customWidth="1"/>
    <col min="10266" max="10266" width="0" style="17" hidden="1" customWidth="1"/>
    <col min="10267" max="10267" width="7.42578125" style="17" customWidth="1"/>
    <col min="10268" max="10268" width="8.42578125" style="17" customWidth="1"/>
    <col min="10269" max="10269" width="11.42578125" style="17" customWidth="1"/>
    <col min="10270" max="10271" width="0" style="17" hidden="1" customWidth="1"/>
    <col min="10272" max="10272" width="9.42578125" style="17" customWidth="1"/>
    <col min="10273" max="10273" width="13.28515625" style="17" customWidth="1"/>
    <col min="10274" max="10274" width="9.85546875" style="17" customWidth="1"/>
    <col min="10275" max="10275" width="0" style="17" hidden="1" customWidth="1"/>
    <col min="10276" max="10276" width="8.140625" style="17" customWidth="1"/>
    <col min="10277" max="10277" width="9.7109375" style="17" customWidth="1"/>
    <col min="10278" max="10278" width="11.85546875" style="17" customWidth="1"/>
    <col min="10279" max="10279" width="19.28515625" style="17" customWidth="1"/>
    <col min="10280" max="10280" width="16.85546875" style="17" customWidth="1"/>
    <col min="10281" max="10281" width="10.85546875" style="17" customWidth="1"/>
    <col min="10282" max="10491" width="10.85546875" style="17"/>
    <col min="10492" max="10492" width="3" style="17" customWidth="1"/>
    <col min="10493" max="10493" width="18.42578125" style="17" customWidth="1"/>
    <col min="10494" max="10494" width="7.5703125" style="17" customWidth="1"/>
    <col min="10495" max="10495" width="3.7109375" style="17" customWidth="1"/>
    <col min="10496" max="10496" width="10" style="17" customWidth="1"/>
    <col min="10497" max="10497" width="4.85546875" style="17" customWidth="1"/>
    <col min="10498" max="10498" width="5.7109375" style="17" customWidth="1"/>
    <col min="10499" max="10499" width="6.140625" style="17" customWidth="1"/>
    <col min="10500" max="10500" width="0" style="17" hidden="1" customWidth="1"/>
    <col min="10501" max="10501" width="5.140625" style="17" customWidth="1"/>
    <col min="10502" max="10502" width="0" style="17" hidden="1" customWidth="1"/>
    <col min="10503" max="10503" width="7.42578125" style="17" customWidth="1"/>
    <col min="10504" max="10504" width="12.28515625" style="17" customWidth="1"/>
    <col min="10505" max="10505" width="7.42578125" style="17" customWidth="1"/>
    <col min="10506" max="10506" width="6.140625" style="17" customWidth="1"/>
    <col min="10507" max="10508" width="5.140625" style="17" customWidth="1"/>
    <col min="10509" max="10509" width="7.42578125" style="17" customWidth="1"/>
    <col min="10510" max="10510" width="4.140625" style="17" customWidth="1"/>
    <col min="10511" max="10511" width="4.85546875" style="17" customWidth="1"/>
    <col min="10512" max="10517" width="0" style="17" hidden="1" customWidth="1"/>
    <col min="10518" max="10518" width="11.42578125" style="17" customWidth="1"/>
    <col min="10519" max="10519" width="7" style="17" bestFit="1" customWidth="1"/>
    <col min="10520" max="10520" width="10.140625" style="17" customWidth="1"/>
    <col min="10521" max="10521" width="9.28515625" style="17" customWidth="1"/>
    <col min="10522" max="10522" width="0" style="17" hidden="1" customWidth="1"/>
    <col min="10523" max="10523" width="7.42578125" style="17" customWidth="1"/>
    <col min="10524" max="10524" width="8.42578125" style="17" customWidth="1"/>
    <col min="10525" max="10525" width="11.42578125" style="17" customWidth="1"/>
    <col min="10526" max="10527" width="0" style="17" hidden="1" customWidth="1"/>
    <col min="10528" max="10528" width="9.42578125" style="17" customWidth="1"/>
    <col min="10529" max="10529" width="13.28515625" style="17" customWidth="1"/>
    <col min="10530" max="10530" width="9.85546875" style="17" customWidth="1"/>
    <col min="10531" max="10531" width="0" style="17" hidden="1" customWidth="1"/>
    <col min="10532" max="10532" width="8.140625" style="17" customWidth="1"/>
    <col min="10533" max="10533" width="9.7109375" style="17" customWidth="1"/>
    <col min="10534" max="10534" width="11.85546875" style="17" customWidth="1"/>
    <col min="10535" max="10535" width="19.28515625" style="17" customWidth="1"/>
    <col min="10536" max="10536" width="16.85546875" style="17" customWidth="1"/>
    <col min="10537" max="10537" width="10.85546875" style="17" customWidth="1"/>
    <col min="10538" max="10747" width="10.85546875" style="17"/>
    <col min="10748" max="10748" width="3" style="17" customWidth="1"/>
    <col min="10749" max="10749" width="18.42578125" style="17" customWidth="1"/>
    <col min="10750" max="10750" width="7.5703125" style="17" customWidth="1"/>
    <col min="10751" max="10751" width="3.7109375" style="17" customWidth="1"/>
    <col min="10752" max="10752" width="10" style="17" customWidth="1"/>
    <col min="10753" max="10753" width="4.85546875" style="17" customWidth="1"/>
    <col min="10754" max="10754" width="5.7109375" style="17" customWidth="1"/>
    <col min="10755" max="10755" width="6.140625" style="17" customWidth="1"/>
    <col min="10756" max="10756" width="0" style="17" hidden="1" customWidth="1"/>
    <col min="10757" max="10757" width="5.140625" style="17" customWidth="1"/>
    <col min="10758" max="10758" width="0" style="17" hidden="1" customWidth="1"/>
    <col min="10759" max="10759" width="7.42578125" style="17" customWidth="1"/>
    <col min="10760" max="10760" width="12.28515625" style="17" customWidth="1"/>
    <col min="10761" max="10761" width="7.42578125" style="17" customWidth="1"/>
    <col min="10762" max="10762" width="6.140625" style="17" customWidth="1"/>
    <col min="10763" max="10764" width="5.140625" style="17" customWidth="1"/>
    <col min="10765" max="10765" width="7.42578125" style="17" customWidth="1"/>
    <col min="10766" max="10766" width="4.140625" style="17" customWidth="1"/>
    <col min="10767" max="10767" width="4.85546875" style="17" customWidth="1"/>
    <col min="10768" max="10773" width="0" style="17" hidden="1" customWidth="1"/>
    <col min="10774" max="10774" width="11.42578125" style="17" customWidth="1"/>
    <col min="10775" max="10775" width="7" style="17" bestFit="1" customWidth="1"/>
    <col min="10776" max="10776" width="10.140625" style="17" customWidth="1"/>
    <col min="10777" max="10777" width="9.28515625" style="17" customWidth="1"/>
    <col min="10778" max="10778" width="0" style="17" hidden="1" customWidth="1"/>
    <col min="10779" max="10779" width="7.42578125" style="17" customWidth="1"/>
    <col min="10780" max="10780" width="8.42578125" style="17" customWidth="1"/>
    <col min="10781" max="10781" width="11.42578125" style="17" customWidth="1"/>
    <col min="10782" max="10783" width="0" style="17" hidden="1" customWidth="1"/>
    <col min="10784" max="10784" width="9.42578125" style="17" customWidth="1"/>
    <col min="10785" max="10785" width="13.28515625" style="17" customWidth="1"/>
    <col min="10786" max="10786" width="9.85546875" style="17" customWidth="1"/>
    <col min="10787" max="10787" width="0" style="17" hidden="1" customWidth="1"/>
    <col min="10788" max="10788" width="8.140625" style="17" customWidth="1"/>
    <col min="10789" max="10789" width="9.7109375" style="17" customWidth="1"/>
    <col min="10790" max="10790" width="11.85546875" style="17" customWidth="1"/>
    <col min="10791" max="10791" width="19.28515625" style="17" customWidth="1"/>
    <col min="10792" max="10792" width="16.85546875" style="17" customWidth="1"/>
    <col min="10793" max="10793" width="10.85546875" style="17" customWidth="1"/>
    <col min="10794" max="11003" width="10.85546875" style="17"/>
    <col min="11004" max="11004" width="3" style="17" customWidth="1"/>
    <col min="11005" max="11005" width="18.42578125" style="17" customWidth="1"/>
    <col min="11006" max="11006" width="7.5703125" style="17" customWidth="1"/>
    <col min="11007" max="11007" width="3.7109375" style="17" customWidth="1"/>
    <col min="11008" max="11008" width="10" style="17" customWidth="1"/>
    <col min="11009" max="11009" width="4.85546875" style="17" customWidth="1"/>
    <col min="11010" max="11010" width="5.7109375" style="17" customWidth="1"/>
    <col min="11011" max="11011" width="6.140625" style="17" customWidth="1"/>
    <col min="11012" max="11012" width="0" style="17" hidden="1" customWidth="1"/>
    <col min="11013" max="11013" width="5.140625" style="17" customWidth="1"/>
    <col min="11014" max="11014" width="0" style="17" hidden="1" customWidth="1"/>
    <col min="11015" max="11015" width="7.42578125" style="17" customWidth="1"/>
    <col min="11016" max="11016" width="12.28515625" style="17" customWidth="1"/>
    <col min="11017" max="11017" width="7.42578125" style="17" customWidth="1"/>
    <col min="11018" max="11018" width="6.140625" style="17" customWidth="1"/>
    <col min="11019" max="11020" width="5.140625" style="17" customWidth="1"/>
    <col min="11021" max="11021" width="7.42578125" style="17" customWidth="1"/>
    <col min="11022" max="11022" width="4.140625" style="17" customWidth="1"/>
    <col min="11023" max="11023" width="4.85546875" style="17" customWidth="1"/>
    <col min="11024" max="11029" width="0" style="17" hidden="1" customWidth="1"/>
    <col min="11030" max="11030" width="11.42578125" style="17" customWidth="1"/>
    <col min="11031" max="11031" width="7" style="17" bestFit="1" customWidth="1"/>
    <col min="11032" max="11032" width="10.140625" style="17" customWidth="1"/>
    <col min="11033" max="11033" width="9.28515625" style="17" customWidth="1"/>
    <col min="11034" max="11034" width="0" style="17" hidden="1" customWidth="1"/>
    <col min="11035" max="11035" width="7.42578125" style="17" customWidth="1"/>
    <col min="11036" max="11036" width="8.42578125" style="17" customWidth="1"/>
    <col min="11037" max="11037" width="11.42578125" style="17" customWidth="1"/>
    <col min="11038" max="11039" width="0" style="17" hidden="1" customWidth="1"/>
    <col min="11040" max="11040" width="9.42578125" style="17" customWidth="1"/>
    <col min="11041" max="11041" width="13.28515625" style="17" customWidth="1"/>
    <col min="11042" max="11042" width="9.85546875" style="17" customWidth="1"/>
    <col min="11043" max="11043" width="0" style="17" hidden="1" customWidth="1"/>
    <col min="11044" max="11044" width="8.140625" style="17" customWidth="1"/>
    <col min="11045" max="11045" width="9.7109375" style="17" customWidth="1"/>
    <col min="11046" max="11046" width="11.85546875" style="17" customWidth="1"/>
    <col min="11047" max="11047" width="19.28515625" style="17" customWidth="1"/>
    <col min="11048" max="11048" width="16.85546875" style="17" customWidth="1"/>
    <col min="11049" max="11049" width="10.85546875" style="17" customWidth="1"/>
    <col min="11050" max="11259" width="10.85546875" style="17"/>
    <col min="11260" max="11260" width="3" style="17" customWidth="1"/>
    <col min="11261" max="11261" width="18.42578125" style="17" customWidth="1"/>
    <col min="11262" max="11262" width="7.5703125" style="17" customWidth="1"/>
    <col min="11263" max="11263" width="3.7109375" style="17" customWidth="1"/>
    <col min="11264" max="11264" width="10" style="17" customWidth="1"/>
    <col min="11265" max="11265" width="4.85546875" style="17" customWidth="1"/>
    <col min="11266" max="11266" width="5.7109375" style="17" customWidth="1"/>
    <col min="11267" max="11267" width="6.140625" style="17" customWidth="1"/>
    <col min="11268" max="11268" width="0" style="17" hidden="1" customWidth="1"/>
    <col min="11269" max="11269" width="5.140625" style="17" customWidth="1"/>
    <col min="11270" max="11270" width="0" style="17" hidden="1" customWidth="1"/>
    <col min="11271" max="11271" width="7.42578125" style="17" customWidth="1"/>
    <col min="11272" max="11272" width="12.28515625" style="17" customWidth="1"/>
    <col min="11273" max="11273" width="7.42578125" style="17" customWidth="1"/>
    <col min="11274" max="11274" width="6.140625" style="17" customWidth="1"/>
    <col min="11275" max="11276" width="5.140625" style="17" customWidth="1"/>
    <col min="11277" max="11277" width="7.42578125" style="17" customWidth="1"/>
    <col min="11278" max="11278" width="4.140625" style="17" customWidth="1"/>
    <col min="11279" max="11279" width="4.85546875" style="17" customWidth="1"/>
    <col min="11280" max="11285" width="0" style="17" hidden="1" customWidth="1"/>
    <col min="11286" max="11286" width="11.42578125" style="17" customWidth="1"/>
    <col min="11287" max="11287" width="7" style="17" bestFit="1" customWidth="1"/>
    <col min="11288" max="11288" width="10.140625" style="17" customWidth="1"/>
    <col min="11289" max="11289" width="9.28515625" style="17" customWidth="1"/>
    <col min="11290" max="11290" width="0" style="17" hidden="1" customWidth="1"/>
    <col min="11291" max="11291" width="7.42578125" style="17" customWidth="1"/>
    <col min="11292" max="11292" width="8.42578125" style="17" customWidth="1"/>
    <col min="11293" max="11293" width="11.42578125" style="17" customWidth="1"/>
    <col min="11294" max="11295" width="0" style="17" hidden="1" customWidth="1"/>
    <col min="11296" max="11296" width="9.42578125" style="17" customWidth="1"/>
    <col min="11297" max="11297" width="13.28515625" style="17" customWidth="1"/>
    <col min="11298" max="11298" width="9.85546875" style="17" customWidth="1"/>
    <col min="11299" max="11299" width="0" style="17" hidden="1" customWidth="1"/>
    <col min="11300" max="11300" width="8.140625" style="17" customWidth="1"/>
    <col min="11301" max="11301" width="9.7109375" style="17" customWidth="1"/>
    <col min="11302" max="11302" width="11.85546875" style="17" customWidth="1"/>
    <col min="11303" max="11303" width="19.28515625" style="17" customWidth="1"/>
    <col min="11304" max="11304" width="16.85546875" style="17" customWidth="1"/>
    <col min="11305" max="11305" width="10.85546875" style="17" customWidth="1"/>
    <col min="11306" max="11515" width="10.85546875" style="17"/>
    <col min="11516" max="11516" width="3" style="17" customWidth="1"/>
    <col min="11517" max="11517" width="18.42578125" style="17" customWidth="1"/>
    <col min="11518" max="11518" width="7.5703125" style="17" customWidth="1"/>
    <col min="11519" max="11519" width="3.7109375" style="17" customWidth="1"/>
    <col min="11520" max="11520" width="10" style="17" customWidth="1"/>
    <col min="11521" max="11521" width="4.85546875" style="17" customWidth="1"/>
    <col min="11522" max="11522" width="5.7109375" style="17" customWidth="1"/>
    <col min="11523" max="11523" width="6.140625" style="17" customWidth="1"/>
    <col min="11524" max="11524" width="0" style="17" hidden="1" customWidth="1"/>
    <col min="11525" max="11525" width="5.140625" style="17" customWidth="1"/>
    <col min="11526" max="11526" width="0" style="17" hidden="1" customWidth="1"/>
    <col min="11527" max="11527" width="7.42578125" style="17" customWidth="1"/>
    <col min="11528" max="11528" width="12.28515625" style="17" customWidth="1"/>
    <col min="11529" max="11529" width="7.42578125" style="17" customWidth="1"/>
    <col min="11530" max="11530" width="6.140625" style="17" customWidth="1"/>
    <col min="11531" max="11532" width="5.140625" style="17" customWidth="1"/>
    <col min="11533" max="11533" width="7.42578125" style="17" customWidth="1"/>
    <col min="11534" max="11534" width="4.140625" style="17" customWidth="1"/>
    <col min="11535" max="11535" width="4.85546875" style="17" customWidth="1"/>
    <col min="11536" max="11541" width="0" style="17" hidden="1" customWidth="1"/>
    <col min="11542" max="11542" width="11.42578125" style="17" customWidth="1"/>
    <col min="11543" max="11543" width="7" style="17" bestFit="1" customWidth="1"/>
    <col min="11544" max="11544" width="10.140625" style="17" customWidth="1"/>
    <col min="11545" max="11545" width="9.28515625" style="17" customWidth="1"/>
    <col min="11546" max="11546" width="0" style="17" hidden="1" customWidth="1"/>
    <col min="11547" max="11547" width="7.42578125" style="17" customWidth="1"/>
    <col min="11548" max="11548" width="8.42578125" style="17" customWidth="1"/>
    <col min="11549" max="11549" width="11.42578125" style="17" customWidth="1"/>
    <col min="11550" max="11551" width="0" style="17" hidden="1" customWidth="1"/>
    <col min="11552" max="11552" width="9.42578125" style="17" customWidth="1"/>
    <col min="11553" max="11553" width="13.28515625" style="17" customWidth="1"/>
    <col min="11554" max="11554" width="9.85546875" style="17" customWidth="1"/>
    <col min="11555" max="11555" width="0" style="17" hidden="1" customWidth="1"/>
    <col min="11556" max="11556" width="8.140625" style="17" customWidth="1"/>
    <col min="11557" max="11557" width="9.7109375" style="17" customWidth="1"/>
    <col min="11558" max="11558" width="11.85546875" style="17" customWidth="1"/>
    <col min="11559" max="11559" width="19.28515625" style="17" customWidth="1"/>
    <col min="11560" max="11560" width="16.85546875" style="17" customWidth="1"/>
    <col min="11561" max="11561" width="10.85546875" style="17" customWidth="1"/>
    <col min="11562" max="11771" width="10.85546875" style="17"/>
    <col min="11772" max="11772" width="3" style="17" customWidth="1"/>
    <col min="11773" max="11773" width="18.42578125" style="17" customWidth="1"/>
    <col min="11774" max="11774" width="7.5703125" style="17" customWidth="1"/>
    <col min="11775" max="11775" width="3.7109375" style="17" customWidth="1"/>
    <col min="11776" max="11776" width="10" style="17" customWidth="1"/>
    <col min="11777" max="11777" width="4.85546875" style="17" customWidth="1"/>
    <col min="11778" max="11778" width="5.7109375" style="17" customWidth="1"/>
    <col min="11779" max="11779" width="6.140625" style="17" customWidth="1"/>
    <col min="11780" max="11780" width="0" style="17" hidden="1" customWidth="1"/>
    <col min="11781" max="11781" width="5.140625" style="17" customWidth="1"/>
    <col min="11782" max="11782" width="0" style="17" hidden="1" customWidth="1"/>
    <col min="11783" max="11783" width="7.42578125" style="17" customWidth="1"/>
    <col min="11784" max="11784" width="12.28515625" style="17" customWidth="1"/>
    <col min="11785" max="11785" width="7.42578125" style="17" customWidth="1"/>
    <col min="11786" max="11786" width="6.140625" style="17" customWidth="1"/>
    <col min="11787" max="11788" width="5.140625" style="17" customWidth="1"/>
    <col min="11789" max="11789" width="7.42578125" style="17" customWidth="1"/>
    <col min="11790" max="11790" width="4.140625" style="17" customWidth="1"/>
    <col min="11791" max="11791" width="4.85546875" style="17" customWidth="1"/>
    <col min="11792" max="11797" width="0" style="17" hidden="1" customWidth="1"/>
    <col min="11798" max="11798" width="11.42578125" style="17" customWidth="1"/>
    <col min="11799" max="11799" width="7" style="17" bestFit="1" customWidth="1"/>
    <col min="11800" max="11800" width="10.140625" style="17" customWidth="1"/>
    <col min="11801" max="11801" width="9.28515625" style="17" customWidth="1"/>
    <col min="11802" max="11802" width="0" style="17" hidden="1" customWidth="1"/>
    <col min="11803" max="11803" width="7.42578125" style="17" customWidth="1"/>
    <col min="11804" max="11804" width="8.42578125" style="17" customWidth="1"/>
    <col min="11805" max="11805" width="11.42578125" style="17" customWidth="1"/>
    <col min="11806" max="11807" width="0" style="17" hidden="1" customWidth="1"/>
    <col min="11808" max="11808" width="9.42578125" style="17" customWidth="1"/>
    <col min="11809" max="11809" width="13.28515625" style="17" customWidth="1"/>
    <col min="11810" max="11810" width="9.85546875" style="17" customWidth="1"/>
    <col min="11811" max="11811" width="0" style="17" hidden="1" customWidth="1"/>
    <col min="11812" max="11812" width="8.140625" style="17" customWidth="1"/>
    <col min="11813" max="11813" width="9.7109375" style="17" customWidth="1"/>
    <col min="11814" max="11814" width="11.85546875" style="17" customWidth="1"/>
    <col min="11815" max="11815" width="19.28515625" style="17" customWidth="1"/>
    <col min="11816" max="11816" width="16.85546875" style="17" customWidth="1"/>
    <col min="11817" max="11817" width="10.85546875" style="17" customWidth="1"/>
    <col min="11818" max="12027" width="10.85546875" style="17"/>
    <col min="12028" max="12028" width="3" style="17" customWidth="1"/>
    <col min="12029" max="12029" width="18.42578125" style="17" customWidth="1"/>
    <col min="12030" max="12030" width="7.5703125" style="17" customWidth="1"/>
    <col min="12031" max="12031" width="3.7109375" style="17" customWidth="1"/>
    <col min="12032" max="12032" width="10" style="17" customWidth="1"/>
    <col min="12033" max="12033" width="4.85546875" style="17" customWidth="1"/>
    <col min="12034" max="12034" width="5.7109375" style="17" customWidth="1"/>
    <col min="12035" max="12035" width="6.140625" style="17" customWidth="1"/>
    <col min="12036" max="12036" width="0" style="17" hidden="1" customWidth="1"/>
    <col min="12037" max="12037" width="5.140625" style="17" customWidth="1"/>
    <col min="12038" max="12038" width="0" style="17" hidden="1" customWidth="1"/>
    <col min="12039" max="12039" width="7.42578125" style="17" customWidth="1"/>
    <col min="12040" max="12040" width="12.28515625" style="17" customWidth="1"/>
    <col min="12041" max="12041" width="7.42578125" style="17" customWidth="1"/>
    <col min="12042" max="12042" width="6.140625" style="17" customWidth="1"/>
    <col min="12043" max="12044" width="5.140625" style="17" customWidth="1"/>
    <col min="12045" max="12045" width="7.42578125" style="17" customWidth="1"/>
    <col min="12046" max="12046" width="4.140625" style="17" customWidth="1"/>
    <col min="12047" max="12047" width="4.85546875" style="17" customWidth="1"/>
    <col min="12048" max="12053" width="0" style="17" hidden="1" customWidth="1"/>
    <col min="12054" max="12054" width="11.42578125" style="17" customWidth="1"/>
    <col min="12055" max="12055" width="7" style="17" bestFit="1" customWidth="1"/>
    <col min="12056" max="12056" width="10.140625" style="17" customWidth="1"/>
    <col min="12057" max="12057" width="9.28515625" style="17" customWidth="1"/>
    <col min="12058" max="12058" width="0" style="17" hidden="1" customWidth="1"/>
    <col min="12059" max="12059" width="7.42578125" style="17" customWidth="1"/>
    <col min="12060" max="12060" width="8.42578125" style="17" customWidth="1"/>
    <col min="12061" max="12061" width="11.42578125" style="17" customWidth="1"/>
    <col min="12062" max="12063" width="0" style="17" hidden="1" customWidth="1"/>
    <col min="12064" max="12064" width="9.42578125" style="17" customWidth="1"/>
    <col min="12065" max="12065" width="13.28515625" style="17" customWidth="1"/>
    <col min="12066" max="12066" width="9.85546875" style="17" customWidth="1"/>
    <col min="12067" max="12067" width="0" style="17" hidden="1" customWidth="1"/>
    <col min="12068" max="12068" width="8.140625" style="17" customWidth="1"/>
    <col min="12069" max="12069" width="9.7109375" style="17" customWidth="1"/>
    <col min="12070" max="12070" width="11.85546875" style="17" customWidth="1"/>
    <col min="12071" max="12071" width="19.28515625" style="17" customWidth="1"/>
    <col min="12072" max="12072" width="16.85546875" style="17" customWidth="1"/>
    <col min="12073" max="12073" width="10.85546875" style="17" customWidth="1"/>
    <col min="12074" max="12283" width="10.85546875" style="17"/>
    <col min="12284" max="12284" width="3" style="17" customWidth="1"/>
    <col min="12285" max="12285" width="18.42578125" style="17" customWidth="1"/>
    <col min="12286" max="12286" width="7.5703125" style="17" customWidth="1"/>
    <col min="12287" max="12287" width="3.7109375" style="17" customWidth="1"/>
    <col min="12288" max="12288" width="10" style="17" customWidth="1"/>
    <col min="12289" max="12289" width="4.85546875" style="17" customWidth="1"/>
    <col min="12290" max="12290" width="5.7109375" style="17" customWidth="1"/>
    <col min="12291" max="12291" width="6.140625" style="17" customWidth="1"/>
    <col min="12292" max="12292" width="0" style="17" hidden="1" customWidth="1"/>
    <col min="12293" max="12293" width="5.140625" style="17" customWidth="1"/>
    <col min="12294" max="12294" width="0" style="17" hidden="1" customWidth="1"/>
    <col min="12295" max="12295" width="7.42578125" style="17" customWidth="1"/>
    <col min="12296" max="12296" width="12.28515625" style="17" customWidth="1"/>
    <col min="12297" max="12297" width="7.42578125" style="17" customWidth="1"/>
    <col min="12298" max="12298" width="6.140625" style="17" customWidth="1"/>
    <col min="12299" max="12300" width="5.140625" style="17" customWidth="1"/>
    <col min="12301" max="12301" width="7.42578125" style="17" customWidth="1"/>
    <col min="12302" max="12302" width="4.140625" style="17" customWidth="1"/>
    <col min="12303" max="12303" width="4.85546875" style="17" customWidth="1"/>
    <col min="12304" max="12309" width="0" style="17" hidden="1" customWidth="1"/>
    <col min="12310" max="12310" width="11.42578125" style="17" customWidth="1"/>
    <col min="12311" max="12311" width="7" style="17" bestFit="1" customWidth="1"/>
    <col min="12312" max="12312" width="10.140625" style="17" customWidth="1"/>
    <col min="12313" max="12313" width="9.28515625" style="17" customWidth="1"/>
    <col min="12314" max="12314" width="0" style="17" hidden="1" customWidth="1"/>
    <col min="12315" max="12315" width="7.42578125" style="17" customWidth="1"/>
    <col min="12316" max="12316" width="8.42578125" style="17" customWidth="1"/>
    <col min="12317" max="12317" width="11.42578125" style="17" customWidth="1"/>
    <col min="12318" max="12319" width="0" style="17" hidden="1" customWidth="1"/>
    <col min="12320" max="12320" width="9.42578125" style="17" customWidth="1"/>
    <col min="12321" max="12321" width="13.28515625" style="17" customWidth="1"/>
    <col min="12322" max="12322" width="9.85546875" style="17" customWidth="1"/>
    <col min="12323" max="12323" width="0" style="17" hidden="1" customWidth="1"/>
    <col min="12324" max="12324" width="8.140625" style="17" customWidth="1"/>
    <col min="12325" max="12325" width="9.7109375" style="17" customWidth="1"/>
    <col min="12326" max="12326" width="11.85546875" style="17" customWidth="1"/>
    <col min="12327" max="12327" width="19.28515625" style="17" customWidth="1"/>
    <col min="12328" max="12328" width="16.85546875" style="17" customWidth="1"/>
    <col min="12329" max="12329" width="10.85546875" style="17" customWidth="1"/>
    <col min="12330" max="12539" width="10.85546875" style="17"/>
    <col min="12540" max="12540" width="3" style="17" customWidth="1"/>
    <col min="12541" max="12541" width="18.42578125" style="17" customWidth="1"/>
    <col min="12542" max="12542" width="7.5703125" style="17" customWidth="1"/>
    <col min="12543" max="12543" width="3.7109375" style="17" customWidth="1"/>
    <col min="12544" max="12544" width="10" style="17" customWidth="1"/>
    <col min="12545" max="12545" width="4.85546875" style="17" customWidth="1"/>
    <col min="12546" max="12546" width="5.7109375" style="17" customWidth="1"/>
    <col min="12547" max="12547" width="6.140625" style="17" customWidth="1"/>
    <col min="12548" max="12548" width="0" style="17" hidden="1" customWidth="1"/>
    <col min="12549" max="12549" width="5.140625" style="17" customWidth="1"/>
    <col min="12550" max="12550" width="0" style="17" hidden="1" customWidth="1"/>
    <col min="12551" max="12551" width="7.42578125" style="17" customWidth="1"/>
    <col min="12552" max="12552" width="12.28515625" style="17" customWidth="1"/>
    <col min="12553" max="12553" width="7.42578125" style="17" customWidth="1"/>
    <col min="12554" max="12554" width="6.140625" style="17" customWidth="1"/>
    <col min="12555" max="12556" width="5.140625" style="17" customWidth="1"/>
    <col min="12557" max="12557" width="7.42578125" style="17" customWidth="1"/>
    <col min="12558" max="12558" width="4.140625" style="17" customWidth="1"/>
    <col min="12559" max="12559" width="4.85546875" style="17" customWidth="1"/>
    <col min="12560" max="12565" width="0" style="17" hidden="1" customWidth="1"/>
    <col min="12566" max="12566" width="11.42578125" style="17" customWidth="1"/>
    <col min="12567" max="12567" width="7" style="17" bestFit="1" customWidth="1"/>
    <col min="12568" max="12568" width="10.140625" style="17" customWidth="1"/>
    <col min="12569" max="12569" width="9.28515625" style="17" customWidth="1"/>
    <col min="12570" max="12570" width="0" style="17" hidden="1" customWidth="1"/>
    <col min="12571" max="12571" width="7.42578125" style="17" customWidth="1"/>
    <col min="12572" max="12572" width="8.42578125" style="17" customWidth="1"/>
    <col min="12573" max="12573" width="11.42578125" style="17" customWidth="1"/>
    <col min="12574" max="12575" width="0" style="17" hidden="1" customWidth="1"/>
    <col min="12576" max="12576" width="9.42578125" style="17" customWidth="1"/>
    <col min="12577" max="12577" width="13.28515625" style="17" customWidth="1"/>
    <col min="12578" max="12578" width="9.85546875" style="17" customWidth="1"/>
    <col min="12579" max="12579" width="0" style="17" hidden="1" customWidth="1"/>
    <col min="12580" max="12580" width="8.140625" style="17" customWidth="1"/>
    <col min="12581" max="12581" width="9.7109375" style="17" customWidth="1"/>
    <col min="12582" max="12582" width="11.85546875" style="17" customWidth="1"/>
    <col min="12583" max="12583" width="19.28515625" style="17" customWidth="1"/>
    <col min="12584" max="12584" width="16.85546875" style="17" customWidth="1"/>
    <col min="12585" max="12585" width="10.85546875" style="17" customWidth="1"/>
    <col min="12586" max="12795" width="10.85546875" style="17"/>
    <col min="12796" max="12796" width="3" style="17" customWidth="1"/>
    <col min="12797" max="12797" width="18.42578125" style="17" customWidth="1"/>
    <col min="12798" max="12798" width="7.5703125" style="17" customWidth="1"/>
    <col min="12799" max="12799" width="3.7109375" style="17" customWidth="1"/>
    <col min="12800" max="12800" width="10" style="17" customWidth="1"/>
    <col min="12801" max="12801" width="4.85546875" style="17" customWidth="1"/>
    <col min="12802" max="12802" width="5.7109375" style="17" customWidth="1"/>
    <col min="12803" max="12803" width="6.140625" style="17" customWidth="1"/>
    <col min="12804" max="12804" width="0" style="17" hidden="1" customWidth="1"/>
    <col min="12805" max="12805" width="5.140625" style="17" customWidth="1"/>
    <col min="12806" max="12806" width="0" style="17" hidden="1" customWidth="1"/>
    <col min="12807" max="12807" width="7.42578125" style="17" customWidth="1"/>
    <col min="12808" max="12808" width="12.28515625" style="17" customWidth="1"/>
    <col min="12809" max="12809" width="7.42578125" style="17" customWidth="1"/>
    <col min="12810" max="12810" width="6.140625" style="17" customWidth="1"/>
    <col min="12811" max="12812" width="5.140625" style="17" customWidth="1"/>
    <col min="12813" max="12813" width="7.42578125" style="17" customWidth="1"/>
    <col min="12814" max="12814" width="4.140625" style="17" customWidth="1"/>
    <col min="12815" max="12815" width="4.85546875" style="17" customWidth="1"/>
    <col min="12816" max="12821" width="0" style="17" hidden="1" customWidth="1"/>
    <col min="12822" max="12822" width="11.42578125" style="17" customWidth="1"/>
    <col min="12823" max="12823" width="7" style="17" bestFit="1" customWidth="1"/>
    <col min="12824" max="12824" width="10.140625" style="17" customWidth="1"/>
    <col min="12825" max="12825" width="9.28515625" style="17" customWidth="1"/>
    <col min="12826" max="12826" width="0" style="17" hidden="1" customWidth="1"/>
    <col min="12827" max="12827" width="7.42578125" style="17" customWidth="1"/>
    <col min="12828" max="12828" width="8.42578125" style="17" customWidth="1"/>
    <col min="12829" max="12829" width="11.42578125" style="17" customWidth="1"/>
    <col min="12830" max="12831" width="0" style="17" hidden="1" customWidth="1"/>
    <col min="12832" max="12832" width="9.42578125" style="17" customWidth="1"/>
    <col min="12833" max="12833" width="13.28515625" style="17" customWidth="1"/>
    <col min="12834" max="12834" width="9.85546875" style="17" customWidth="1"/>
    <col min="12835" max="12835" width="0" style="17" hidden="1" customWidth="1"/>
    <col min="12836" max="12836" width="8.140625" style="17" customWidth="1"/>
    <col min="12837" max="12837" width="9.7109375" style="17" customWidth="1"/>
    <col min="12838" max="12838" width="11.85546875" style="17" customWidth="1"/>
    <col min="12839" max="12839" width="19.28515625" style="17" customWidth="1"/>
    <col min="12840" max="12840" width="16.85546875" style="17" customWidth="1"/>
    <col min="12841" max="12841" width="10.85546875" style="17" customWidth="1"/>
    <col min="12842" max="13051" width="10.85546875" style="17"/>
    <col min="13052" max="13052" width="3" style="17" customWidth="1"/>
    <col min="13053" max="13053" width="18.42578125" style="17" customWidth="1"/>
    <col min="13054" max="13054" width="7.5703125" style="17" customWidth="1"/>
    <col min="13055" max="13055" width="3.7109375" style="17" customWidth="1"/>
    <col min="13056" max="13056" width="10" style="17" customWidth="1"/>
    <col min="13057" max="13057" width="4.85546875" style="17" customWidth="1"/>
    <col min="13058" max="13058" width="5.7109375" style="17" customWidth="1"/>
    <col min="13059" max="13059" width="6.140625" style="17" customWidth="1"/>
    <col min="13060" max="13060" width="0" style="17" hidden="1" customWidth="1"/>
    <col min="13061" max="13061" width="5.140625" style="17" customWidth="1"/>
    <col min="13062" max="13062" width="0" style="17" hidden="1" customWidth="1"/>
    <col min="13063" max="13063" width="7.42578125" style="17" customWidth="1"/>
    <col min="13064" max="13064" width="12.28515625" style="17" customWidth="1"/>
    <col min="13065" max="13065" width="7.42578125" style="17" customWidth="1"/>
    <col min="13066" max="13066" width="6.140625" style="17" customWidth="1"/>
    <col min="13067" max="13068" width="5.140625" style="17" customWidth="1"/>
    <col min="13069" max="13069" width="7.42578125" style="17" customWidth="1"/>
    <col min="13070" max="13070" width="4.140625" style="17" customWidth="1"/>
    <col min="13071" max="13071" width="4.85546875" style="17" customWidth="1"/>
    <col min="13072" max="13077" width="0" style="17" hidden="1" customWidth="1"/>
    <col min="13078" max="13078" width="11.42578125" style="17" customWidth="1"/>
    <col min="13079" max="13079" width="7" style="17" bestFit="1" customWidth="1"/>
    <col min="13080" max="13080" width="10.140625" style="17" customWidth="1"/>
    <col min="13081" max="13081" width="9.28515625" style="17" customWidth="1"/>
    <col min="13082" max="13082" width="0" style="17" hidden="1" customWidth="1"/>
    <col min="13083" max="13083" width="7.42578125" style="17" customWidth="1"/>
    <col min="13084" max="13084" width="8.42578125" style="17" customWidth="1"/>
    <col min="13085" max="13085" width="11.42578125" style="17" customWidth="1"/>
    <col min="13086" max="13087" width="0" style="17" hidden="1" customWidth="1"/>
    <col min="13088" max="13088" width="9.42578125" style="17" customWidth="1"/>
    <col min="13089" max="13089" width="13.28515625" style="17" customWidth="1"/>
    <col min="13090" max="13090" width="9.85546875" style="17" customWidth="1"/>
    <col min="13091" max="13091" width="0" style="17" hidden="1" customWidth="1"/>
    <col min="13092" max="13092" width="8.140625" style="17" customWidth="1"/>
    <col min="13093" max="13093" width="9.7109375" style="17" customWidth="1"/>
    <col min="13094" max="13094" width="11.85546875" style="17" customWidth="1"/>
    <col min="13095" max="13095" width="19.28515625" style="17" customWidth="1"/>
    <col min="13096" max="13096" width="16.85546875" style="17" customWidth="1"/>
    <col min="13097" max="13097" width="10.85546875" style="17" customWidth="1"/>
    <col min="13098" max="13307" width="10.85546875" style="17"/>
    <col min="13308" max="13308" width="3" style="17" customWidth="1"/>
    <col min="13309" max="13309" width="18.42578125" style="17" customWidth="1"/>
    <col min="13310" max="13310" width="7.5703125" style="17" customWidth="1"/>
    <col min="13311" max="13311" width="3.7109375" style="17" customWidth="1"/>
    <col min="13312" max="13312" width="10" style="17" customWidth="1"/>
    <col min="13313" max="13313" width="4.85546875" style="17" customWidth="1"/>
    <col min="13314" max="13314" width="5.7109375" style="17" customWidth="1"/>
    <col min="13315" max="13315" width="6.140625" style="17" customWidth="1"/>
    <col min="13316" max="13316" width="0" style="17" hidden="1" customWidth="1"/>
    <col min="13317" max="13317" width="5.140625" style="17" customWidth="1"/>
    <col min="13318" max="13318" width="0" style="17" hidden="1" customWidth="1"/>
    <col min="13319" max="13319" width="7.42578125" style="17" customWidth="1"/>
    <col min="13320" max="13320" width="12.28515625" style="17" customWidth="1"/>
    <col min="13321" max="13321" width="7.42578125" style="17" customWidth="1"/>
    <col min="13322" max="13322" width="6.140625" style="17" customWidth="1"/>
    <col min="13323" max="13324" width="5.140625" style="17" customWidth="1"/>
    <col min="13325" max="13325" width="7.42578125" style="17" customWidth="1"/>
    <col min="13326" max="13326" width="4.140625" style="17" customWidth="1"/>
    <col min="13327" max="13327" width="4.85546875" style="17" customWidth="1"/>
    <col min="13328" max="13333" width="0" style="17" hidden="1" customWidth="1"/>
    <col min="13334" max="13334" width="11.42578125" style="17" customWidth="1"/>
    <col min="13335" max="13335" width="7" style="17" bestFit="1" customWidth="1"/>
    <col min="13336" max="13336" width="10.140625" style="17" customWidth="1"/>
    <col min="13337" max="13337" width="9.28515625" style="17" customWidth="1"/>
    <col min="13338" max="13338" width="0" style="17" hidden="1" customWidth="1"/>
    <col min="13339" max="13339" width="7.42578125" style="17" customWidth="1"/>
    <col min="13340" max="13340" width="8.42578125" style="17" customWidth="1"/>
    <col min="13341" max="13341" width="11.42578125" style="17" customWidth="1"/>
    <col min="13342" max="13343" width="0" style="17" hidden="1" customWidth="1"/>
    <col min="13344" max="13344" width="9.42578125" style="17" customWidth="1"/>
    <col min="13345" max="13345" width="13.28515625" style="17" customWidth="1"/>
    <col min="13346" max="13346" width="9.85546875" style="17" customWidth="1"/>
    <col min="13347" max="13347" width="0" style="17" hidden="1" customWidth="1"/>
    <col min="13348" max="13348" width="8.140625" style="17" customWidth="1"/>
    <col min="13349" max="13349" width="9.7109375" style="17" customWidth="1"/>
    <col min="13350" max="13350" width="11.85546875" style="17" customWidth="1"/>
    <col min="13351" max="13351" width="19.28515625" style="17" customWidth="1"/>
    <col min="13352" max="13352" width="16.85546875" style="17" customWidth="1"/>
    <col min="13353" max="13353" width="10.85546875" style="17" customWidth="1"/>
    <col min="13354" max="13563" width="10.85546875" style="17"/>
    <col min="13564" max="13564" width="3" style="17" customWidth="1"/>
    <col min="13565" max="13565" width="18.42578125" style="17" customWidth="1"/>
    <col min="13566" max="13566" width="7.5703125" style="17" customWidth="1"/>
    <col min="13567" max="13567" width="3.7109375" style="17" customWidth="1"/>
    <col min="13568" max="13568" width="10" style="17" customWidth="1"/>
    <col min="13569" max="13569" width="4.85546875" style="17" customWidth="1"/>
    <col min="13570" max="13570" width="5.7109375" style="17" customWidth="1"/>
    <col min="13571" max="13571" width="6.140625" style="17" customWidth="1"/>
    <col min="13572" max="13572" width="0" style="17" hidden="1" customWidth="1"/>
    <col min="13573" max="13573" width="5.140625" style="17" customWidth="1"/>
    <col min="13574" max="13574" width="0" style="17" hidden="1" customWidth="1"/>
    <col min="13575" max="13575" width="7.42578125" style="17" customWidth="1"/>
    <col min="13576" max="13576" width="12.28515625" style="17" customWidth="1"/>
    <col min="13577" max="13577" width="7.42578125" style="17" customWidth="1"/>
    <col min="13578" max="13578" width="6.140625" style="17" customWidth="1"/>
    <col min="13579" max="13580" width="5.140625" style="17" customWidth="1"/>
    <col min="13581" max="13581" width="7.42578125" style="17" customWidth="1"/>
    <col min="13582" max="13582" width="4.140625" style="17" customWidth="1"/>
    <col min="13583" max="13583" width="4.85546875" style="17" customWidth="1"/>
    <col min="13584" max="13589" width="0" style="17" hidden="1" customWidth="1"/>
    <col min="13590" max="13590" width="11.42578125" style="17" customWidth="1"/>
    <col min="13591" max="13591" width="7" style="17" bestFit="1" customWidth="1"/>
    <col min="13592" max="13592" width="10.140625" style="17" customWidth="1"/>
    <col min="13593" max="13593" width="9.28515625" style="17" customWidth="1"/>
    <col min="13594" max="13594" width="0" style="17" hidden="1" customWidth="1"/>
    <col min="13595" max="13595" width="7.42578125" style="17" customWidth="1"/>
    <col min="13596" max="13596" width="8.42578125" style="17" customWidth="1"/>
    <col min="13597" max="13597" width="11.42578125" style="17" customWidth="1"/>
    <col min="13598" max="13599" width="0" style="17" hidden="1" customWidth="1"/>
    <col min="13600" max="13600" width="9.42578125" style="17" customWidth="1"/>
    <col min="13601" max="13601" width="13.28515625" style="17" customWidth="1"/>
    <col min="13602" max="13602" width="9.85546875" style="17" customWidth="1"/>
    <col min="13603" max="13603" width="0" style="17" hidden="1" customWidth="1"/>
    <col min="13604" max="13604" width="8.140625" style="17" customWidth="1"/>
    <col min="13605" max="13605" width="9.7109375" style="17" customWidth="1"/>
    <col min="13606" max="13606" width="11.85546875" style="17" customWidth="1"/>
    <col min="13607" max="13607" width="19.28515625" style="17" customWidth="1"/>
    <col min="13608" max="13608" width="16.85546875" style="17" customWidth="1"/>
    <col min="13609" max="13609" width="10.85546875" style="17" customWidth="1"/>
    <col min="13610" max="13819" width="10.85546875" style="17"/>
    <col min="13820" max="13820" width="3" style="17" customWidth="1"/>
    <col min="13821" max="13821" width="18.42578125" style="17" customWidth="1"/>
    <col min="13822" max="13822" width="7.5703125" style="17" customWidth="1"/>
    <col min="13823" max="13823" width="3.7109375" style="17" customWidth="1"/>
    <col min="13824" max="13824" width="10" style="17" customWidth="1"/>
    <col min="13825" max="13825" width="4.85546875" style="17" customWidth="1"/>
    <col min="13826" max="13826" width="5.7109375" style="17" customWidth="1"/>
    <col min="13827" max="13827" width="6.140625" style="17" customWidth="1"/>
    <col min="13828" max="13828" width="0" style="17" hidden="1" customWidth="1"/>
    <col min="13829" max="13829" width="5.140625" style="17" customWidth="1"/>
    <col min="13830" max="13830" width="0" style="17" hidden="1" customWidth="1"/>
    <col min="13831" max="13831" width="7.42578125" style="17" customWidth="1"/>
    <col min="13832" max="13832" width="12.28515625" style="17" customWidth="1"/>
    <col min="13833" max="13833" width="7.42578125" style="17" customWidth="1"/>
    <col min="13834" max="13834" width="6.140625" style="17" customWidth="1"/>
    <col min="13835" max="13836" width="5.140625" style="17" customWidth="1"/>
    <col min="13837" max="13837" width="7.42578125" style="17" customWidth="1"/>
    <col min="13838" max="13838" width="4.140625" style="17" customWidth="1"/>
    <col min="13839" max="13839" width="4.85546875" style="17" customWidth="1"/>
    <col min="13840" max="13845" width="0" style="17" hidden="1" customWidth="1"/>
    <col min="13846" max="13846" width="11.42578125" style="17" customWidth="1"/>
    <col min="13847" max="13847" width="7" style="17" bestFit="1" customWidth="1"/>
    <col min="13848" max="13848" width="10.140625" style="17" customWidth="1"/>
    <col min="13849" max="13849" width="9.28515625" style="17" customWidth="1"/>
    <col min="13850" max="13850" width="0" style="17" hidden="1" customWidth="1"/>
    <col min="13851" max="13851" width="7.42578125" style="17" customWidth="1"/>
    <col min="13852" max="13852" width="8.42578125" style="17" customWidth="1"/>
    <col min="13853" max="13853" width="11.42578125" style="17" customWidth="1"/>
    <col min="13854" max="13855" width="0" style="17" hidden="1" customWidth="1"/>
    <col min="13856" max="13856" width="9.42578125" style="17" customWidth="1"/>
    <col min="13857" max="13857" width="13.28515625" style="17" customWidth="1"/>
    <col min="13858" max="13858" width="9.85546875" style="17" customWidth="1"/>
    <col min="13859" max="13859" width="0" style="17" hidden="1" customWidth="1"/>
    <col min="13860" max="13860" width="8.140625" style="17" customWidth="1"/>
    <col min="13861" max="13861" width="9.7109375" style="17" customWidth="1"/>
    <col min="13862" max="13862" width="11.85546875" style="17" customWidth="1"/>
    <col min="13863" max="13863" width="19.28515625" style="17" customWidth="1"/>
    <col min="13864" max="13864" width="16.85546875" style="17" customWidth="1"/>
    <col min="13865" max="13865" width="10.85546875" style="17" customWidth="1"/>
    <col min="13866" max="14075" width="10.85546875" style="17"/>
    <col min="14076" max="14076" width="3" style="17" customWidth="1"/>
    <col min="14077" max="14077" width="18.42578125" style="17" customWidth="1"/>
    <col min="14078" max="14078" width="7.5703125" style="17" customWidth="1"/>
    <col min="14079" max="14079" width="3.7109375" style="17" customWidth="1"/>
    <col min="14080" max="14080" width="10" style="17" customWidth="1"/>
    <col min="14081" max="14081" width="4.85546875" style="17" customWidth="1"/>
    <col min="14082" max="14082" width="5.7109375" style="17" customWidth="1"/>
    <col min="14083" max="14083" width="6.140625" style="17" customWidth="1"/>
    <col min="14084" max="14084" width="0" style="17" hidden="1" customWidth="1"/>
    <col min="14085" max="14085" width="5.140625" style="17" customWidth="1"/>
    <col min="14086" max="14086" width="0" style="17" hidden="1" customWidth="1"/>
    <col min="14087" max="14087" width="7.42578125" style="17" customWidth="1"/>
    <col min="14088" max="14088" width="12.28515625" style="17" customWidth="1"/>
    <col min="14089" max="14089" width="7.42578125" style="17" customWidth="1"/>
    <col min="14090" max="14090" width="6.140625" style="17" customWidth="1"/>
    <col min="14091" max="14092" width="5.140625" style="17" customWidth="1"/>
    <col min="14093" max="14093" width="7.42578125" style="17" customWidth="1"/>
    <col min="14094" max="14094" width="4.140625" style="17" customWidth="1"/>
    <col min="14095" max="14095" width="4.85546875" style="17" customWidth="1"/>
    <col min="14096" max="14101" width="0" style="17" hidden="1" customWidth="1"/>
    <col min="14102" max="14102" width="11.42578125" style="17" customWidth="1"/>
    <col min="14103" max="14103" width="7" style="17" bestFit="1" customWidth="1"/>
    <col min="14104" max="14104" width="10.140625" style="17" customWidth="1"/>
    <col min="14105" max="14105" width="9.28515625" style="17" customWidth="1"/>
    <col min="14106" max="14106" width="0" style="17" hidden="1" customWidth="1"/>
    <col min="14107" max="14107" width="7.42578125" style="17" customWidth="1"/>
    <col min="14108" max="14108" width="8.42578125" style="17" customWidth="1"/>
    <col min="14109" max="14109" width="11.42578125" style="17" customWidth="1"/>
    <col min="14110" max="14111" width="0" style="17" hidden="1" customWidth="1"/>
    <col min="14112" max="14112" width="9.42578125" style="17" customWidth="1"/>
    <col min="14113" max="14113" width="13.28515625" style="17" customWidth="1"/>
    <col min="14114" max="14114" width="9.85546875" style="17" customWidth="1"/>
    <col min="14115" max="14115" width="0" style="17" hidden="1" customWidth="1"/>
    <col min="14116" max="14116" width="8.140625" style="17" customWidth="1"/>
    <col min="14117" max="14117" width="9.7109375" style="17" customWidth="1"/>
    <col min="14118" max="14118" width="11.85546875" style="17" customWidth="1"/>
    <col min="14119" max="14119" width="19.28515625" style="17" customWidth="1"/>
    <col min="14120" max="14120" width="16.85546875" style="17" customWidth="1"/>
    <col min="14121" max="14121" width="10.85546875" style="17" customWidth="1"/>
    <col min="14122" max="14331" width="10.85546875" style="17"/>
    <col min="14332" max="14332" width="3" style="17" customWidth="1"/>
    <col min="14333" max="14333" width="18.42578125" style="17" customWidth="1"/>
    <col min="14334" max="14334" width="7.5703125" style="17" customWidth="1"/>
    <col min="14335" max="14335" width="3.7109375" style="17" customWidth="1"/>
    <col min="14336" max="14336" width="10" style="17" customWidth="1"/>
    <col min="14337" max="14337" width="4.85546875" style="17" customWidth="1"/>
    <col min="14338" max="14338" width="5.7109375" style="17" customWidth="1"/>
    <col min="14339" max="14339" width="6.140625" style="17" customWidth="1"/>
    <col min="14340" max="14340" width="0" style="17" hidden="1" customWidth="1"/>
    <col min="14341" max="14341" width="5.140625" style="17" customWidth="1"/>
    <col min="14342" max="14342" width="0" style="17" hidden="1" customWidth="1"/>
    <col min="14343" max="14343" width="7.42578125" style="17" customWidth="1"/>
    <col min="14344" max="14344" width="12.28515625" style="17" customWidth="1"/>
    <col min="14345" max="14345" width="7.42578125" style="17" customWidth="1"/>
    <col min="14346" max="14346" width="6.140625" style="17" customWidth="1"/>
    <col min="14347" max="14348" width="5.140625" style="17" customWidth="1"/>
    <col min="14349" max="14349" width="7.42578125" style="17" customWidth="1"/>
    <col min="14350" max="14350" width="4.140625" style="17" customWidth="1"/>
    <col min="14351" max="14351" width="4.85546875" style="17" customWidth="1"/>
    <col min="14352" max="14357" width="0" style="17" hidden="1" customWidth="1"/>
    <col min="14358" max="14358" width="11.42578125" style="17" customWidth="1"/>
    <col min="14359" max="14359" width="7" style="17" bestFit="1" customWidth="1"/>
    <col min="14360" max="14360" width="10.140625" style="17" customWidth="1"/>
    <col min="14361" max="14361" width="9.28515625" style="17" customWidth="1"/>
    <col min="14362" max="14362" width="0" style="17" hidden="1" customWidth="1"/>
    <col min="14363" max="14363" width="7.42578125" style="17" customWidth="1"/>
    <col min="14364" max="14364" width="8.42578125" style="17" customWidth="1"/>
    <col min="14365" max="14365" width="11.42578125" style="17" customWidth="1"/>
    <col min="14366" max="14367" width="0" style="17" hidden="1" customWidth="1"/>
    <col min="14368" max="14368" width="9.42578125" style="17" customWidth="1"/>
    <col min="14369" max="14369" width="13.28515625" style="17" customWidth="1"/>
    <col min="14370" max="14370" width="9.85546875" style="17" customWidth="1"/>
    <col min="14371" max="14371" width="0" style="17" hidden="1" customWidth="1"/>
    <col min="14372" max="14372" width="8.140625" style="17" customWidth="1"/>
    <col min="14373" max="14373" width="9.7109375" style="17" customWidth="1"/>
    <col min="14374" max="14374" width="11.85546875" style="17" customWidth="1"/>
    <col min="14375" max="14375" width="19.28515625" style="17" customWidth="1"/>
    <col min="14376" max="14376" width="16.85546875" style="17" customWidth="1"/>
    <col min="14377" max="14377" width="10.85546875" style="17" customWidth="1"/>
    <col min="14378" max="14587" width="10.85546875" style="17"/>
    <col min="14588" max="14588" width="3" style="17" customWidth="1"/>
    <col min="14589" max="14589" width="18.42578125" style="17" customWidth="1"/>
    <col min="14590" max="14590" width="7.5703125" style="17" customWidth="1"/>
    <col min="14591" max="14591" width="3.7109375" style="17" customWidth="1"/>
    <col min="14592" max="14592" width="10" style="17" customWidth="1"/>
    <col min="14593" max="14593" width="4.85546875" style="17" customWidth="1"/>
    <col min="14594" max="14594" width="5.7109375" style="17" customWidth="1"/>
    <col min="14595" max="14595" width="6.140625" style="17" customWidth="1"/>
    <col min="14596" max="14596" width="0" style="17" hidden="1" customWidth="1"/>
    <col min="14597" max="14597" width="5.140625" style="17" customWidth="1"/>
    <col min="14598" max="14598" width="0" style="17" hidden="1" customWidth="1"/>
    <col min="14599" max="14599" width="7.42578125" style="17" customWidth="1"/>
    <col min="14600" max="14600" width="12.28515625" style="17" customWidth="1"/>
    <col min="14601" max="14601" width="7.42578125" style="17" customWidth="1"/>
    <col min="14602" max="14602" width="6.140625" style="17" customWidth="1"/>
    <col min="14603" max="14604" width="5.140625" style="17" customWidth="1"/>
    <col min="14605" max="14605" width="7.42578125" style="17" customWidth="1"/>
    <col min="14606" max="14606" width="4.140625" style="17" customWidth="1"/>
    <col min="14607" max="14607" width="4.85546875" style="17" customWidth="1"/>
    <col min="14608" max="14613" width="0" style="17" hidden="1" customWidth="1"/>
    <col min="14614" max="14614" width="11.42578125" style="17" customWidth="1"/>
    <col min="14615" max="14615" width="7" style="17" bestFit="1" customWidth="1"/>
    <col min="14616" max="14616" width="10.140625" style="17" customWidth="1"/>
    <col min="14617" max="14617" width="9.28515625" style="17" customWidth="1"/>
    <col min="14618" max="14618" width="0" style="17" hidden="1" customWidth="1"/>
    <col min="14619" max="14619" width="7.42578125" style="17" customWidth="1"/>
    <col min="14620" max="14620" width="8.42578125" style="17" customWidth="1"/>
    <col min="14621" max="14621" width="11.42578125" style="17" customWidth="1"/>
    <col min="14622" max="14623" width="0" style="17" hidden="1" customWidth="1"/>
    <col min="14624" max="14624" width="9.42578125" style="17" customWidth="1"/>
    <col min="14625" max="14625" width="13.28515625" style="17" customWidth="1"/>
    <col min="14626" max="14626" width="9.85546875" style="17" customWidth="1"/>
    <col min="14627" max="14627" width="0" style="17" hidden="1" customWidth="1"/>
    <col min="14628" max="14628" width="8.140625" style="17" customWidth="1"/>
    <col min="14629" max="14629" width="9.7109375" style="17" customWidth="1"/>
    <col min="14630" max="14630" width="11.85546875" style="17" customWidth="1"/>
    <col min="14631" max="14631" width="19.28515625" style="17" customWidth="1"/>
    <col min="14632" max="14632" width="16.85546875" style="17" customWidth="1"/>
    <col min="14633" max="14633" width="10.85546875" style="17" customWidth="1"/>
    <col min="14634" max="14843" width="10.85546875" style="17"/>
    <col min="14844" max="14844" width="3" style="17" customWidth="1"/>
    <col min="14845" max="14845" width="18.42578125" style="17" customWidth="1"/>
    <col min="14846" max="14846" width="7.5703125" style="17" customWidth="1"/>
    <col min="14847" max="14847" width="3.7109375" style="17" customWidth="1"/>
    <col min="14848" max="14848" width="10" style="17" customWidth="1"/>
    <col min="14849" max="14849" width="4.85546875" style="17" customWidth="1"/>
    <col min="14850" max="14850" width="5.7109375" style="17" customWidth="1"/>
    <col min="14851" max="14851" width="6.140625" style="17" customWidth="1"/>
    <col min="14852" max="14852" width="0" style="17" hidden="1" customWidth="1"/>
    <col min="14853" max="14853" width="5.140625" style="17" customWidth="1"/>
    <col min="14854" max="14854" width="0" style="17" hidden="1" customWidth="1"/>
    <col min="14855" max="14855" width="7.42578125" style="17" customWidth="1"/>
    <col min="14856" max="14856" width="12.28515625" style="17" customWidth="1"/>
    <col min="14857" max="14857" width="7.42578125" style="17" customWidth="1"/>
    <col min="14858" max="14858" width="6.140625" style="17" customWidth="1"/>
    <col min="14859" max="14860" width="5.140625" style="17" customWidth="1"/>
    <col min="14861" max="14861" width="7.42578125" style="17" customWidth="1"/>
    <col min="14862" max="14862" width="4.140625" style="17" customWidth="1"/>
    <col min="14863" max="14863" width="4.85546875" style="17" customWidth="1"/>
    <col min="14864" max="14869" width="0" style="17" hidden="1" customWidth="1"/>
    <col min="14870" max="14870" width="11.42578125" style="17" customWidth="1"/>
    <col min="14871" max="14871" width="7" style="17" bestFit="1" customWidth="1"/>
    <col min="14872" max="14872" width="10.140625" style="17" customWidth="1"/>
    <col min="14873" max="14873" width="9.28515625" style="17" customWidth="1"/>
    <col min="14874" max="14874" width="0" style="17" hidden="1" customWidth="1"/>
    <col min="14875" max="14875" width="7.42578125" style="17" customWidth="1"/>
    <col min="14876" max="14876" width="8.42578125" style="17" customWidth="1"/>
    <col min="14877" max="14877" width="11.42578125" style="17" customWidth="1"/>
    <col min="14878" max="14879" width="0" style="17" hidden="1" customWidth="1"/>
    <col min="14880" max="14880" width="9.42578125" style="17" customWidth="1"/>
    <col min="14881" max="14881" width="13.28515625" style="17" customWidth="1"/>
    <col min="14882" max="14882" width="9.85546875" style="17" customWidth="1"/>
    <col min="14883" max="14883" width="0" style="17" hidden="1" customWidth="1"/>
    <col min="14884" max="14884" width="8.140625" style="17" customWidth="1"/>
    <col min="14885" max="14885" width="9.7109375" style="17" customWidth="1"/>
    <col min="14886" max="14886" width="11.85546875" style="17" customWidth="1"/>
    <col min="14887" max="14887" width="19.28515625" style="17" customWidth="1"/>
    <col min="14888" max="14888" width="16.85546875" style="17" customWidth="1"/>
    <col min="14889" max="14889" width="10.85546875" style="17" customWidth="1"/>
    <col min="14890" max="15099" width="10.85546875" style="17"/>
    <col min="15100" max="15100" width="3" style="17" customWidth="1"/>
    <col min="15101" max="15101" width="18.42578125" style="17" customWidth="1"/>
    <col min="15102" max="15102" width="7.5703125" style="17" customWidth="1"/>
    <col min="15103" max="15103" width="3.7109375" style="17" customWidth="1"/>
    <col min="15104" max="15104" width="10" style="17" customWidth="1"/>
    <col min="15105" max="15105" width="4.85546875" style="17" customWidth="1"/>
    <col min="15106" max="15106" width="5.7109375" style="17" customWidth="1"/>
    <col min="15107" max="15107" width="6.140625" style="17" customWidth="1"/>
    <col min="15108" max="15108" width="0" style="17" hidden="1" customWidth="1"/>
    <col min="15109" max="15109" width="5.140625" style="17" customWidth="1"/>
    <col min="15110" max="15110" width="0" style="17" hidden="1" customWidth="1"/>
    <col min="15111" max="15111" width="7.42578125" style="17" customWidth="1"/>
    <col min="15112" max="15112" width="12.28515625" style="17" customWidth="1"/>
    <col min="15113" max="15113" width="7.42578125" style="17" customWidth="1"/>
    <col min="15114" max="15114" width="6.140625" style="17" customWidth="1"/>
    <col min="15115" max="15116" width="5.140625" style="17" customWidth="1"/>
    <col min="15117" max="15117" width="7.42578125" style="17" customWidth="1"/>
    <col min="15118" max="15118" width="4.140625" style="17" customWidth="1"/>
    <col min="15119" max="15119" width="4.85546875" style="17" customWidth="1"/>
    <col min="15120" max="15125" width="0" style="17" hidden="1" customWidth="1"/>
    <col min="15126" max="15126" width="11.42578125" style="17" customWidth="1"/>
    <col min="15127" max="15127" width="7" style="17" bestFit="1" customWidth="1"/>
    <col min="15128" max="15128" width="10.140625" style="17" customWidth="1"/>
    <col min="15129" max="15129" width="9.28515625" style="17" customWidth="1"/>
    <col min="15130" max="15130" width="0" style="17" hidden="1" customWidth="1"/>
    <col min="15131" max="15131" width="7.42578125" style="17" customWidth="1"/>
    <col min="15132" max="15132" width="8.42578125" style="17" customWidth="1"/>
    <col min="15133" max="15133" width="11.42578125" style="17" customWidth="1"/>
    <col min="15134" max="15135" width="0" style="17" hidden="1" customWidth="1"/>
    <col min="15136" max="15136" width="9.42578125" style="17" customWidth="1"/>
    <col min="15137" max="15137" width="13.28515625" style="17" customWidth="1"/>
    <col min="15138" max="15138" width="9.85546875" style="17" customWidth="1"/>
    <col min="15139" max="15139" width="0" style="17" hidden="1" customWidth="1"/>
    <col min="15140" max="15140" width="8.140625" style="17" customWidth="1"/>
    <col min="15141" max="15141" width="9.7109375" style="17" customWidth="1"/>
    <col min="15142" max="15142" width="11.85546875" style="17" customWidth="1"/>
    <col min="15143" max="15143" width="19.28515625" style="17" customWidth="1"/>
    <col min="15144" max="15144" width="16.85546875" style="17" customWidth="1"/>
    <col min="15145" max="15145" width="10.85546875" style="17" customWidth="1"/>
    <col min="15146" max="15355" width="10.85546875" style="17"/>
    <col min="15356" max="15356" width="3" style="17" customWidth="1"/>
    <col min="15357" max="15357" width="18.42578125" style="17" customWidth="1"/>
    <col min="15358" max="15358" width="7.5703125" style="17" customWidth="1"/>
    <col min="15359" max="15359" width="3.7109375" style="17" customWidth="1"/>
    <col min="15360" max="15360" width="10" style="17" customWidth="1"/>
    <col min="15361" max="15361" width="4.85546875" style="17" customWidth="1"/>
    <col min="15362" max="15362" width="5.7109375" style="17" customWidth="1"/>
    <col min="15363" max="15363" width="6.140625" style="17" customWidth="1"/>
    <col min="15364" max="15364" width="0" style="17" hidden="1" customWidth="1"/>
    <col min="15365" max="15365" width="5.140625" style="17" customWidth="1"/>
    <col min="15366" max="15366" width="0" style="17" hidden="1" customWidth="1"/>
    <col min="15367" max="15367" width="7.42578125" style="17" customWidth="1"/>
    <col min="15368" max="15368" width="12.28515625" style="17" customWidth="1"/>
    <col min="15369" max="15369" width="7.42578125" style="17" customWidth="1"/>
    <col min="15370" max="15370" width="6.140625" style="17" customWidth="1"/>
    <col min="15371" max="15372" width="5.140625" style="17" customWidth="1"/>
    <col min="15373" max="15373" width="7.42578125" style="17" customWidth="1"/>
    <col min="15374" max="15374" width="4.140625" style="17" customWidth="1"/>
    <col min="15375" max="15375" width="4.85546875" style="17" customWidth="1"/>
    <col min="15376" max="15381" width="0" style="17" hidden="1" customWidth="1"/>
    <col min="15382" max="15382" width="11.42578125" style="17" customWidth="1"/>
    <col min="15383" max="15383" width="7" style="17" bestFit="1" customWidth="1"/>
    <col min="15384" max="15384" width="10.140625" style="17" customWidth="1"/>
    <col min="15385" max="15385" width="9.28515625" style="17" customWidth="1"/>
    <col min="15386" max="15386" width="0" style="17" hidden="1" customWidth="1"/>
    <col min="15387" max="15387" width="7.42578125" style="17" customWidth="1"/>
    <col min="15388" max="15388" width="8.42578125" style="17" customWidth="1"/>
    <col min="15389" max="15389" width="11.42578125" style="17" customWidth="1"/>
    <col min="15390" max="15391" width="0" style="17" hidden="1" customWidth="1"/>
    <col min="15392" max="15392" width="9.42578125" style="17" customWidth="1"/>
    <col min="15393" max="15393" width="13.28515625" style="17" customWidth="1"/>
    <col min="15394" max="15394" width="9.85546875" style="17" customWidth="1"/>
    <col min="15395" max="15395" width="0" style="17" hidden="1" customWidth="1"/>
    <col min="15396" max="15396" width="8.140625" style="17" customWidth="1"/>
    <col min="15397" max="15397" width="9.7109375" style="17" customWidth="1"/>
    <col min="15398" max="15398" width="11.85546875" style="17" customWidth="1"/>
    <col min="15399" max="15399" width="19.28515625" style="17" customWidth="1"/>
    <col min="15400" max="15400" width="16.85546875" style="17" customWidth="1"/>
    <col min="15401" max="15401" width="10.85546875" style="17" customWidth="1"/>
    <col min="15402" max="15611" width="10.85546875" style="17"/>
    <col min="15612" max="15612" width="3" style="17" customWidth="1"/>
    <col min="15613" max="15613" width="18.42578125" style="17" customWidth="1"/>
    <col min="15614" max="15614" width="7.5703125" style="17" customWidth="1"/>
    <col min="15615" max="15615" width="3.7109375" style="17" customWidth="1"/>
    <col min="15616" max="15616" width="10" style="17" customWidth="1"/>
    <col min="15617" max="15617" width="4.85546875" style="17" customWidth="1"/>
    <col min="15618" max="15618" width="5.7109375" style="17" customWidth="1"/>
    <col min="15619" max="15619" width="6.140625" style="17" customWidth="1"/>
    <col min="15620" max="15620" width="0" style="17" hidden="1" customWidth="1"/>
    <col min="15621" max="15621" width="5.140625" style="17" customWidth="1"/>
    <col min="15622" max="15622" width="0" style="17" hidden="1" customWidth="1"/>
    <col min="15623" max="15623" width="7.42578125" style="17" customWidth="1"/>
    <col min="15624" max="15624" width="12.28515625" style="17" customWidth="1"/>
    <col min="15625" max="15625" width="7.42578125" style="17" customWidth="1"/>
    <col min="15626" max="15626" width="6.140625" style="17" customWidth="1"/>
    <col min="15627" max="15628" width="5.140625" style="17" customWidth="1"/>
    <col min="15629" max="15629" width="7.42578125" style="17" customWidth="1"/>
    <col min="15630" max="15630" width="4.140625" style="17" customWidth="1"/>
    <col min="15631" max="15631" width="4.85546875" style="17" customWidth="1"/>
    <col min="15632" max="15637" width="0" style="17" hidden="1" customWidth="1"/>
    <col min="15638" max="15638" width="11.42578125" style="17" customWidth="1"/>
    <col min="15639" max="15639" width="7" style="17" bestFit="1" customWidth="1"/>
    <col min="15640" max="15640" width="10.140625" style="17" customWidth="1"/>
    <col min="15641" max="15641" width="9.28515625" style="17" customWidth="1"/>
    <col min="15642" max="15642" width="0" style="17" hidden="1" customWidth="1"/>
    <col min="15643" max="15643" width="7.42578125" style="17" customWidth="1"/>
    <col min="15644" max="15644" width="8.42578125" style="17" customWidth="1"/>
    <col min="15645" max="15645" width="11.42578125" style="17" customWidth="1"/>
    <col min="15646" max="15647" width="0" style="17" hidden="1" customWidth="1"/>
    <col min="15648" max="15648" width="9.42578125" style="17" customWidth="1"/>
    <col min="15649" max="15649" width="13.28515625" style="17" customWidth="1"/>
    <col min="15650" max="15650" width="9.85546875" style="17" customWidth="1"/>
    <col min="15651" max="15651" width="0" style="17" hidden="1" customWidth="1"/>
    <col min="15652" max="15652" width="8.140625" style="17" customWidth="1"/>
    <col min="15653" max="15653" width="9.7109375" style="17" customWidth="1"/>
    <col min="15654" max="15654" width="11.85546875" style="17" customWidth="1"/>
    <col min="15655" max="15655" width="19.28515625" style="17" customWidth="1"/>
    <col min="15656" max="15656" width="16.85546875" style="17" customWidth="1"/>
    <col min="15657" max="15657" width="10.85546875" style="17" customWidth="1"/>
    <col min="15658" max="15867" width="10.85546875" style="17"/>
    <col min="15868" max="15868" width="3" style="17" customWidth="1"/>
    <col min="15869" max="15869" width="18.42578125" style="17" customWidth="1"/>
    <col min="15870" max="15870" width="7.5703125" style="17" customWidth="1"/>
    <col min="15871" max="15871" width="3.7109375" style="17" customWidth="1"/>
    <col min="15872" max="15872" width="10" style="17" customWidth="1"/>
    <col min="15873" max="15873" width="4.85546875" style="17" customWidth="1"/>
    <col min="15874" max="15874" width="5.7109375" style="17" customWidth="1"/>
    <col min="15875" max="15875" width="6.140625" style="17" customWidth="1"/>
    <col min="15876" max="15876" width="0" style="17" hidden="1" customWidth="1"/>
    <col min="15877" max="15877" width="5.140625" style="17" customWidth="1"/>
    <col min="15878" max="15878" width="0" style="17" hidden="1" customWidth="1"/>
    <col min="15879" max="15879" width="7.42578125" style="17" customWidth="1"/>
    <col min="15880" max="15880" width="12.28515625" style="17" customWidth="1"/>
    <col min="15881" max="15881" width="7.42578125" style="17" customWidth="1"/>
    <col min="15882" max="15882" width="6.140625" style="17" customWidth="1"/>
    <col min="15883" max="15884" width="5.140625" style="17" customWidth="1"/>
    <col min="15885" max="15885" width="7.42578125" style="17" customWidth="1"/>
    <col min="15886" max="15886" width="4.140625" style="17" customWidth="1"/>
    <col min="15887" max="15887" width="4.85546875" style="17" customWidth="1"/>
    <col min="15888" max="15893" width="0" style="17" hidden="1" customWidth="1"/>
    <col min="15894" max="15894" width="11.42578125" style="17" customWidth="1"/>
    <col min="15895" max="15895" width="7" style="17" bestFit="1" customWidth="1"/>
    <col min="15896" max="15896" width="10.140625" style="17" customWidth="1"/>
    <col min="15897" max="15897" width="9.28515625" style="17" customWidth="1"/>
    <col min="15898" max="15898" width="0" style="17" hidden="1" customWidth="1"/>
    <col min="15899" max="15899" width="7.42578125" style="17" customWidth="1"/>
    <col min="15900" max="15900" width="8.42578125" style="17" customWidth="1"/>
    <col min="15901" max="15901" width="11.42578125" style="17" customWidth="1"/>
    <col min="15902" max="15903" width="0" style="17" hidden="1" customWidth="1"/>
    <col min="15904" max="15904" width="9.42578125" style="17" customWidth="1"/>
    <col min="15905" max="15905" width="13.28515625" style="17" customWidth="1"/>
    <col min="15906" max="15906" width="9.85546875" style="17" customWidth="1"/>
    <col min="15907" max="15907" width="0" style="17" hidden="1" customWidth="1"/>
    <col min="15908" max="15908" width="8.140625" style="17" customWidth="1"/>
    <col min="15909" max="15909" width="9.7109375" style="17" customWidth="1"/>
    <col min="15910" max="15910" width="11.85546875" style="17" customWidth="1"/>
    <col min="15911" max="15911" width="19.28515625" style="17" customWidth="1"/>
    <col min="15912" max="15912" width="16.85546875" style="17" customWidth="1"/>
    <col min="15913" max="15913" width="10.85546875" style="17" customWidth="1"/>
    <col min="15914" max="16123" width="10.85546875" style="17"/>
    <col min="16124" max="16124" width="3" style="17" customWidth="1"/>
    <col min="16125" max="16125" width="18.42578125" style="17" customWidth="1"/>
    <col min="16126" max="16126" width="7.5703125" style="17" customWidth="1"/>
    <col min="16127" max="16127" width="3.7109375" style="17" customWidth="1"/>
    <col min="16128" max="16128" width="10" style="17" customWidth="1"/>
    <col min="16129" max="16129" width="4.85546875" style="17" customWidth="1"/>
    <col min="16130" max="16130" width="5.7109375" style="17" customWidth="1"/>
    <col min="16131" max="16131" width="6.140625" style="17" customWidth="1"/>
    <col min="16132" max="16132" width="0" style="17" hidden="1" customWidth="1"/>
    <col min="16133" max="16133" width="5.140625" style="17" customWidth="1"/>
    <col min="16134" max="16134" width="0" style="17" hidden="1" customWidth="1"/>
    <col min="16135" max="16135" width="7.42578125" style="17" customWidth="1"/>
    <col min="16136" max="16136" width="12.28515625" style="17" customWidth="1"/>
    <col min="16137" max="16137" width="7.42578125" style="17" customWidth="1"/>
    <col min="16138" max="16138" width="6.140625" style="17" customWidth="1"/>
    <col min="16139" max="16140" width="5.140625" style="17" customWidth="1"/>
    <col min="16141" max="16141" width="7.42578125" style="17" customWidth="1"/>
    <col min="16142" max="16142" width="4.140625" style="17" customWidth="1"/>
    <col min="16143" max="16143" width="4.85546875" style="17" customWidth="1"/>
    <col min="16144" max="16149" width="0" style="17" hidden="1" customWidth="1"/>
    <col min="16150" max="16150" width="11.42578125" style="17" customWidth="1"/>
    <col min="16151" max="16151" width="7" style="17" bestFit="1" customWidth="1"/>
    <col min="16152" max="16152" width="10.140625" style="17" customWidth="1"/>
    <col min="16153" max="16153" width="9.28515625" style="17" customWidth="1"/>
    <col min="16154" max="16154" width="0" style="17" hidden="1" customWidth="1"/>
    <col min="16155" max="16155" width="7.42578125" style="17" customWidth="1"/>
    <col min="16156" max="16156" width="8.42578125" style="17" customWidth="1"/>
    <col min="16157" max="16157" width="11.42578125" style="17" customWidth="1"/>
    <col min="16158" max="16159" width="0" style="17" hidden="1" customWidth="1"/>
    <col min="16160" max="16160" width="9.42578125" style="17" customWidth="1"/>
    <col min="16161" max="16161" width="13.28515625" style="17" customWidth="1"/>
    <col min="16162" max="16162" width="9.85546875" style="17" customWidth="1"/>
    <col min="16163" max="16163" width="0" style="17" hidden="1" customWidth="1"/>
    <col min="16164" max="16164" width="8.140625" style="17" customWidth="1"/>
    <col min="16165" max="16165" width="9.7109375" style="17" customWidth="1"/>
    <col min="16166" max="16166" width="11.85546875" style="17" customWidth="1"/>
    <col min="16167" max="16167" width="19.28515625" style="17" customWidth="1"/>
    <col min="16168" max="16168" width="16.85546875" style="17" customWidth="1"/>
    <col min="16169" max="16169" width="10.85546875" style="17" customWidth="1"/>
    <col min="16170" max="16384" width="10.85546875" style="17"/>
  </cols>
  <sheetData>
    <row r="1" spans="1:72" s="11" customFormat="1" ht="19.5" customHeight="1">
      <c r="A1" s="290" t="s">
        <v>0</v>
      </c>
      <c r="B1" s="290"/>
      <c r="C1" s="290"/>
      <c r="D1" s="290"/>
      <c r="E1" s="290"/>
      <c r="F1" s="10"/>
      <c r="AJ1" s="10"/>
      <c r="AK1" s="10"/>
      <c r="AL1" s="10"/>
      <c r="AM1" s="10"/>
      <c r="AN1" s="10"/>
      <c r="AO1" s="10"/>
      <c r="AP1" s="10"/>
      <c r="AQ1" s="12"/>
    </row>
    <row r="2" spans="1:72" s="11" customFormat="1" ht="16.7" customHeight="1">
      <c r="A2" s="291" t="s">
        <v>66</v>
      </c>
      <c r="B2" s="291"/>
      <c r="C2" s="291"/>
      <c r="D2" s="291"/>
      <c r="E2" s="291"/>
      <c r="F2" s="13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5"/>
      <c r="AD2" s="14"/>
      <c r="AE2" s="14"/>
      <c r="AF2" s="14"/>
      <c r="AG2" s="14"/>
      <c r="AH2" s="14"/>
      <c r="AI2" s="14"/>
      <c r="AJ2" s="16"/>
      <c r="AK2" s="16"/>
      <c r="AL2" s="16"/>
      <c r="AM2" s="16"/>
      <c r="AN2" s="16"/>
      <c r="AO2" s="16"/>
      <c r="AP2" s="16"/>
      <c r="AQ2" s="14"/>
    </row>
    <row r="3" spans="1:72" s="11" customFormat="1" ht="6.75" customHeight="1">
      <c r="A3" s="13"/>
      <c r="B3" s="13"/>
      <c r="C3" s="13"/>
      <c r="D3" s="13"/>
      <c r="E3" s="47"/>
      <c r="F3" s="13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6"/>
      <c r="AK3" s="16"/>
      <c r="AL3" s="16"/>
      <c r="AM3" s="16"/>
      <c r="AN3" s="16"/>
      <c r="AO3" s="16"/>
      <c r="AP3" s="16"/>
      <c r="AQ3" s="14"/>
    </row>
    <row r="4" spans="1:72" ht="20.25" customHeight="1">
      <c r="A4" s="292" t="s">
        <v>78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92"/>
      <c r="AH4" s="292"/>
      <c r="AI4" s="292"/>
      <c r="AJ4" s="292"/>
      <c r="AK4" s="292"/>
      <c r="AL4" s="292"/>
      <c r="AM4" s="292"/>
      <c r="AN4" s="292"/>
      <c r="AO4" s="292"/>
      <c r="AP4" s="292"/>
      <c r="AQ4" s="292"/>
    </row>
    <row r="5" spans="1:72" ht="18" customHeight="1" thickBot="1">
      <c r="A5" s="23">
        <v>21</v>
      </c>
      <c r="B5" s="19"/>
      <c r="C5" s="19"/>
      <c r="D5" s="20"/>
      <c r="E5" s="48"/>
      <c r="AC5" s="22"/>
      <c r="AD5" s="22"/>
      <c r="AE5" s="22"/>
      <c r="AF5" s="22"/>
      <c r="AG5" s="22"/>
      <c r="AH5" s="22"/>
      <c r="AI5" s="22"/>
      <c r="AQ5" s="69"/>
      <c r="BN5" s="17">
        <v>30000</v>
      </c>
    </row>
    <row r="6" spans="1:72" s="23" customFormat="1" ht="20.25" customHeight="1" thickTop="1">
      <c r="A6" s="293" t="s">
        <v>1</v>
      </c>
      <c r="B6" s="296" t="s">
        <v>2</v>
      </c>
      <c r="C6" s="296" t="s">
        <v>3</v>
      </c>
      <c r="D6" s="296" t="s">
        <v>4</v>
      </c>
      <c r="E6" s="299" t="s">
        <v>5</v>
      </c>
      <c r="F6" s="296" t="s">
        <v>6</v>
      </c>
      <c r="G6" s="296"/>
      <c r="H6" s="296"/>
      <c r="I6" s="296"/>
      <c r="J6" s="296"/>
      <c r="K6" s="296"/>
      <c r="L6" s="296"/>
      <c r="M6" s="296" t="s">
        <v>7</v>
      </c>
      <c r="N6" s="296"/>
      <c r="O6" s="296" t="s">
        <v>8</v>
      </c>
      <c r="P6" s="296"/>
      <c r="Q6" s="296"/>
      <c r="R6" s="296"/>
      <c r="S6" s="296"/>
      <c r="T6" s="296"/>
      <c r="U6" s="296"/>
      <c r="V6" s="296"/>
      <c r="W6" s="296"/>
      <c r="X6" s="296"/>
      <c r="Y6" s="71"/>
      <c r="Z6" s="71"/>
      <c r="AA6" s="296" t="s">
        <v>71</v>
      </c>
      <c r="AB6" s="296"/>
      <c r="AC6" s="296" t="s">
        <v>9</v>
      </c>
      <c r="AD6" s="296"/>
      <c r="AE6" s="296"/>
      <c r="AF6" s="296"/>
      <c r="AG6" s="296"/>
      <c r="AH6" s="296"/>
      <c r="AI6" s="296"/>
      <c r="AJ6" s="296"/>
      <c r="AK6" s="296"/>
      <c r="AL6" s="296"/>
      <c r="AM6" s="296"/>
      <c r="AN6" s="296"/>
      <c r="AO6" s="296"/>
      <c r="AP6" s="296"/>
      <c r="AQ6" s="296" t="s">
        <v>10</v>
      </c>
      <c r="AR6" s="301" t="s">
        <v>40</v>
      </c>
      <c r="AS6" s="301"/>
      <c r="AT6" s="301"/>
      <c r="AU6" s="301"/>
      <c r="AV6" s="301"/>
      <c r="AW6" s="301"/>
      <c r="AX6" s="301"/>
      <c r="AY6" s="301"/>
      <c r="AZ6" s="301"/>
      <c r="BA6" s="301"/>
      <c r="BB6" s="301"/>
      <c r="BC6" s="301"/>
      <c r="BD6" s="301"/>
      <c r="BE6" s="301"/>
      <c r="BF6" s="301"/>
      <c r="BG6" s="301"/>
      <c r="BH6" s="301"/>
      <c r="BI6" s="304" t="s">
        <v>41</v>
      </c>
      <c r="BJ6" s="304" t="s">
        <v>42</v>
      </c>
      <c r="BK6" s="304" t="s">
        <v>43</v>
      </c>
      <c r="BL6" s="304" t="s">
        <v>44</v>
      </c>
      <c r="BM6" s="304" t="s">
        <v>45</v>
      </c>
      <c r="BN6" s="304" t="s">
        <v>46</v>
      </c>
      <c r="BO6" s="304" t="s">
        <v>47</v>
      </c>
      <c r="BP6" s="304" t="s">
        <v>48</v>
      </c>
      <c r="BQ6" s="304" t="s">
        <v>49</v>
      </c>
      <c r="BR6" s="304" t="s">
        <v>50</v>
      </c>
      <c r="BS6" s="306" t="s">
        <v>51</v>
      </c>
      <c r="BT6" s="308" t="s">
        <v>90</v>
      </c>
    </row>
    <row r="7" spans="1:72" s="23" customFormat="1" ht="50.25" customHeight="1">
      <c r="A7" s="294"/>
      <c r="B7" s="297"/>
      <c r="C7" s="297"/>
      <c r="D7" s="297"/>
      <c r="E7" s="300"/>
      <c r="F7" s="297"/>
      <c r="G7" s="297"/>
      <c r="H7" s="297"/>
      <c r="I7" s="297"/>
      <c r="J7" s="297"/>
      <c r="K7" s="297"/>
      <c r="L7" s="297"/>
      <c r="M7" s="297"/>
      <c r="N7" s="297"/>
      <c r="O7" s="24">
        <v>811000</v>
      </c>
      <c r="P7" s="24">
        <v>811000</v>
      </c>
      <c r="Q7" s="24">
        <v>845000</v>
      </c>
      <c r="R7" s="24">
        <v>845000</v>
      </c>
      <c r="S7" s="24">
        <v>956000</v>
      </c>
      <c r="T7" s="24">
        <v>956000</v>
      </c>
      <c r="U7" s="24"/>
      <c r="V7" s="24"/>
      <c r="W7" s="24"/>
      <c r="X7" s="24"/>
      <c r="Y7" s="24"/>
      <c r="Z7" s="24"/>
      <c r="AA7" s="297"/>
      <c r="AB7" s="297"/>
      <c r="AC7" s="297" t="s">
        <v>11</v>
      </c>
      <c r="AD7" s="297"/>
      <c r="AE7" s="297"/>
      <c r="AF7" s="297"/>
      <c r="AG7" s="297"/>
      <c r="AH7" s="297"/>
      <c r="AI7" s="297"/>
      <c r="AJ7" s="297"/>
      <c r="AK7" s="297" t="s">
        <v>12</v>
      </c>
      <c r="AL7" s="297"/>
      <c r="AM7" s="297"/>
      <c r="AN7" s="297"/>
      <c r="AO7" s="297"/>
      <c r="AP7" s="297"/>
      <c r="AQ7" s="297"/>
      <c r="AR7" s="302" t="s">
        <v>52</v>
      </c>
      <c r="AS7" s="302" t="s">
        <v>53</v>
      </c>
      <c r="AT7" s="302" t="s">
        <v>54</v>
      </c>
      <c r="AU7" s="302" t="s">
        <v>55</v>
      </c>
      <c r="AV7" s="302" t="s">
        <v>56</v>
      </c>
      <c r="AW7" s="302" t="s">
        <v>57</v>
      </c>
      <c r="AX7" s="302" t="s">
        <v>58</v>
      </c>
      <c r="AY7" s="302" t="s">
        <v>59</v>
      </c>
      <c r="AZ7" s="302" t="s">
        <v>60</v>
      </c>
      <c r="BA7" s="302" t="s">
        <v>61</v>
      </c>
      <c r="BB7" s="302" t="s">
        <v>62</v>
      </c>
      <c r="BC7" s="302" t="s">
        <v>59</v>
      </c>
      <c r="BD7" s="302" t="s">
        <v>64</v>
      </c>
      <c r="BE7" s="302" t="s">
        <v>83</v>
      </c>
      <c r="BF7" s="302" t="s">
        <v>82</v>
      </c>
      <c r="BG7" s="302" t="s">
        <v>72</v>
      </c>
      <c r="BH7" s="302" t="s">
        <v>63</v>
      </c>
      <c r="BI7" s="305"/>
      <c r="BJ7" s="305"/>
      <c r="BK7" s="305"/>
      <c r="BL7" s="305"/>
      <c r="BM7" s="305"/>
      <c r="BN7" s="305"/>
      <c r="BO7" s="305"/>
      <c r="BP7" s="305"/>
      <c r="BQ7" s="305"/>
      <c r="BR7" s="305"/>
      <c r="BS7" s="284"/>
      <c r="BT7" s="309"/>
    </row>
    <row r="8" spans="1:72" s="23" customFormat="1" ht="108.75" customHeight="1">
      <c r="A8" s="295"/>
      <c r="B8" s="297"/>
      <c r="C8" s="297"/>
      <c r="D8" s="298"/>
      <c r="E8" s="300"/>
      <c r="F8" s="68" t="s">
        <v>13</v>
      </c>
      <c r="G8" s="68" t="s">
        <v>14</v>
      </c>
      <c r="H8" s="68" t="s">
        <v>15</v>
      </c>
      <c r="I8" s="68" t="s">
        <v>67</v>
      </c>
      <c r="J8" s="25" t="s">
        <v>68</v>
      </c>
      <c r="K8" s="25" t="s">
        <v>16</v>
      </c>
      <c r="L8" s="68" t="s">
        <v>74</v>
      </c>
      <c r="M8" s="68" t="s">
        <v>79</v>
      </c>
      <c r="N8" s="68" t="s">
        <v>18</v>
      </c>
      <c r="O8" s="68" t="s">
        <v>80</v>
      </c>
      <c r="P8" s="68" t="s">
        <v>69</v>
      </c>
      <c r="Q8" s="68" t="s">
        <v>19</v>
      </c>
      <c r="R8" s="68" t="s">
        <v>70</v>
      </c>
      <c r="S8" s="68" t="s">
        <v>20</v>
      </c>
      <c r="T8" s="68" t="s">
        <v>21</v>
      </c>
      <c r="U8" s="68" t="s">
        <v>22</v>
      </c>
      <c r="V8" s="68" t="s">
        <v>23</v>
      </c>
      <c r="W8" s="68" t="s">
        <v>24</v>
      </c>
      <c r="X8" s="68" t="s">
        <v>25</v>
      </c>
      <c r="Y8" s="68"/>
      <c r="Z8" s="68"/>
      <c r="AA8" s="68" t="s">
        <v>26</v>
      </c>
      <c r="AB8" s="68" t="s">
        <v>27</v>
      </c>
      <c r="AC8" s="68" t="s">
        <v>28</v>
      </c>
      <c r="AD8" s="26" t="s">
        <v>29</v>
      </c>
      <c r="AE8" s="26" t="s">
        <v>65</v>
      </c>
      <c r="AF8" s="68" t="s">
        <v>30</v>
      </c>
      <c r="AG8" s="68" t="s">
        <v>31</v>
      </c>
      <c r="AH8" s="68" t="s">
        <v>75</v>
      </c>
      <c r="AI8" s="26" t="s">
        <v>76</v>
      </c>
      <c r="AJ8" s="68" t="s">
        <v>32</v>
      </c>
      <c r="AK8" s="49" t="s">
        <v>33</v>
      </c>
      <c r="AL8" s="72" t="s">
        <v>34</v>
      </c>
      <c r="AM8" s="68" t="s">
        <v>35</v>
      </c>
      <c r="AN8" s="68" t="s">
        <v>36</v>
      </c>
      <c r="AO8" s="68" t="s">
        <v>81</v>
      </c>
      <c r="AP8" s="68" t="s">
        <v>77</v>
      </c>
      <c r="AQ8" s="298"/>
      <c r="AR8" s="303"/>
      <c r="AS8" s="303"/>
      <c r="AT8" s="303"/>
      <c r="AU8" s="303"/>
      <c r="AV8" s="303"/>
      <c r="AW8" s="303"/>
      <c r="AX8" s="303"/>
      <c r="AY8" s="303"/>
      <c r="AZ8" s="303"/>
      <c r="BA8" s="303"/>
      <c r="BB8" s="303"/>
      <c r="BC8" s="303"/>
      <c r="BD8" s="303"/>
      <c r="BE8" s="303"/>
      <c r="BF8" s="303"/>
      <c r="BG8" s="303"/>
      <c r="BH8" s="303"/>
      <c r="BI8" s="303"/>
      <c r="BJ8" s="303"/>
      <c r="BK8" s="303"/>
      <c r="BL8" s="303"/>
      <c r="BM8" s="303"/>
      <c r="BN8" s="303"/>
      <c r="BO8" s="303"/>
      <c r="BP8" s="303"/>
      <c r="BQ8" s="303"/>
      <c r="BR8" s="303"/>
      <c r="BS8" s="275"/>
      <c r="BT8" s="310"/>
    </row>
    <row r="9" spans="1:72" s="34" customFormat="1" ht="26.25" hidden="1" customHeight="1">
      <c r="A9" s="27">
        <v>1</v>
      </c>
      <c r="B9" s="28" t="str">
        <f>'[2]Chấm công'!B7</f>
        <v>Bùi Đình Văn</v>
      </c>
      <c r="C9" s="29" t="s">
        <v>37</v>
      </c>
      <c r="D9" s="38" t="str">
        <f>'[2]XẾP LOẠI'!I10</f>
        <v>A</v>
      </c>
      <c r="E9" s="50">
        <v>11259000</v>
      </c>
      <c r="F9" s="30">
        <f>'[2]Chấm công'!AH7</f>
        <v>16</v>
      </c>
      <c r="G9" s="30">
        <f>'[2]Chấm công'!AI7</f>
        <v>1</v>
      </c>
      <c r="H9" s="38">
        <f>'[2]Chấm công'!AJ7</f>
        <v>4</v>
      </c>
      <c r="I9" s="30"/>
      <c r="J9" s="30"/>
      <c r="K9" s="30">
        <f>'[2]Chấm công'!AM9</f>
        <v>0</v>
      </c>
      <c r="L9" s="30">
        <f>'[2]Chấm công'!AN7</f>
        <v>0</v>
      </c>
      <c r="M9" s="31"/>
      <c r="N9" s="31">
        <f>'[2]Chấm công'!AQ9</f>
        <v>0</v>
      </c>
      <c r="O9" s="38"/>
      <c r="P9" s="38"/>
      <c r="Q9" s="30"/>
      <c r="R9" s="30"/>
      <c r="S9" s="30"/>
      <c r="T9" s="30"/>
      <c r="U9" s="32"/>
      <c r="V9" s="31"/>
      <c r="W9" s="31"/>
      <c r="X9" s="31"/>
      <c r="Y9" s="31"/>
      <c r="Z9" s="31"/>
      <c r="AA9" s="51">
        <v>7470000</v>
      </c>
      <c r="AB9" s="51"/>
      <c r="AC9" s="41"/>
      <c r="AD9" s="54"/>
      <c r="AE9" s="54"/>
      <c r="AF9" s="54"/>
      <c r="AG9" s="54">
        <f>ROUND(H9*AA9/$A$5,-3)</f>
        <v>1423000</v>
      </c>
      <c r="AH9" s="31"/>
      <c r="AI9" s="31"/>
      <c r="AJ9" s="31"/>
      <c r="AK9" s="65">
        <f>ROUND(11259000*0.7,-3)</f>
        <v>7881000</v>
      </c>
      <c r="AL9" s="39"/>
      <c r="AM9" s="33"/>
      <c r="AN9" s="31"/>
      <c r="AO9" s="31"/>
      <c r="AP9" s="31"/>
      <c r="AQ9" s="42">
        <f>SUM(AC9:AP9)</f>
        <v>9304000</v>
      </c>
      <c r="AR9" s="1">
        <f t="shared" ref="AR9:AR26" si="0">ROUND((AQ9-AS9-AT9-AU9)*1/100,-3)</f>
        <v>85000</v>
      </c>
      <c r="AS9" s="1">
        <f>ROUND((AA9)*8/100,-3)</f>
        <v>598000</v>
      </c>
      <c r="AT9" s="1">
        <f>ROUND((AA9)*1.5/100,-3)</f>
        <v>112000</v>
      </c>
      <c r="AU9" s="1">
        <f>ROUND((AA9)*1/100,-3)</f>
        <v>75000</v>
      </c>
      <c r="AV9" s="1"/>
      <c r="AW9" s="1"/>
      <c r="AX9" s="1"/>
      <c r="AY9" s="1"/>
      <c r="AZ9" s="1"/>
      <c r="BA9" s="1"/>
      <c r="BB9" s="1"/>
      <c r="BC9" s="6"/>
      <c r="BD9" s="6"/>
      <c r="BE9" s="1"/>
      <c r="BF9" s="1"/>
      <c r="BG9" s="1"/>
      <c r="BH9" s="1">
        <f>SUM(AR9:BG9)</f>
        <v>870000</v>
      </c>
      <c r="BI9" s="1"/>
      <c r="BJ9" s="1"/>
      <c r="BK9" s="1"/>
      <c r="BL9" s="1"/>
      <c r="BM9" s="1"/>
      <c r="BN9" s="1"/>
      <c r="BO9" s="1">
        <f>(AQ9-BH9+BI9+BJ9+BK9+BL9+BM9+BN9)</f>
        <v>8434000</v>
      </c>
      <c r="BP9" s="1"/>
      <c r="BQ9" s="1">
        <v>16</v>
      </c>
      <c r="BR9" s="1">
        <f>BQ9*$BN$5</f>
        <v>480000</v>
      </c>
      <c r="BS9" s="94">
        <f>BO9+BR9</f>
        <v>8914000</v>
      </c>
      <c r="BT9" s="2">
        <f>BP9+BS9</f>
        <v>8914000</v>
      </c>
    </row>
    <row r="10" spans="1:72" s="34" customFormat="1" ht="26.25" hidden="1" customHeight="1">
      <c r="A10" s="35">
        <v>2</v>
      </c>
      <c r="B10" s="36" t="str">
        <f>'[2]Chấm công'!B8</f>
        <v>Nguyễn Phương Thảo</v>
      </c>
      <c r="C10" s="37" t="s">
        <v>38</v>
      </c>
      <c r="D10" s="38" t="str">
        <f>'[2]XẾP LOẠI'!I11</f>
        <v>A</v>
      </c>
      <c r="E10" s="52">
        <v>5528000</v>
      </c>
      <c r="F10" s="38">
        <f>'[2]Chấm công'!AH8</f>
        <v>14</v>
      </c>
      <c r="G10" s="38">
        <f>'[2]Chấm công'!AI8</f>
        <v>1</v>
      </c>
      <c r="H10" s="38">
        <f>'[2]Chấm công'!AJ8</f>
        <v>0</v>
      </c>
      <c r="I10" s="38">
        <f>'[2]Chấm công'!AM8</f>
        <v>0</v>
      </c>
      <c r="J10" s="38"/>
      <c r="K10" s="38">
        <f>'[2]Chấm công'!AM9</f>
        <v>0</v>
      </c>
      <c r="L10" s="38">
        <f>'[2]Chấm công'!AN8</f>
        <v>0</v>
      </c>
      <c r="M10" s="39">
        <f>'[2]Chấm công'!AO8</f>
        <v>6</v>
      </c>
      <c r="N10" s="39">
        <f>'[2]Chấm công'!AQ9</f>
        <v>0</v>
      </c>
      <c r="O10" s="38"/>
      <c r="P10" s="38"/>
      <c r="Q10" s="38"/>
      <c r="R10" s="38"/>
      <c r="S10" s="38"/>
      <c r="T10" s="38"/>
      <c r="U10" s="40"/>
      <c r="V10" s="39"/>
      <c r="W10" s="39"/>
      <c r="X10" s="39"/>
      <c r="Y10" s="39"/>
      <c r="Z10" s="39"/>
      <c r="AA10" s="53">
        <v>4527000</v>
      </c>
      <c r="AB10" s="53"/>
      <c r="AC10" s="41">
        <f>ROUND(F10*AA10/$A$5,-3)</f>
        <v>3018000</v>
      </c>
      <c r="AD10" s="41">
        <f>ROUND(IF(D10="A",(E10-AA10)*(F10)/$A$5,IF(D10="B",(E10-AA10)*(F10)/$A$5*0.5,IF(D10="C",0))),-3)</f>
        <v>667000</v>
      </c>
      <c r="AE10" s="41"/>
      <c r="AF10" s="41">
        <f>ROUND(G10*AA10/$A$5,-3)</f>
        <v>216000</v>
      </c>
      <c r="AG10" s="54">
        <f>ROUND(H10*AA10/$A$5,-3)</f>
        <v>0</v>
      </c>
      <c r="AH10" s="39"/>
      <c r="AI10" s="39"/>
      <c r="AJ10" s="39"/>
      <c r="AK10" s="39"/>
      <c r="AL10" s="39"/>
      <c r="AM10" s="39"/>
      <c r="AN10" s="39"/>
      <c r="AO10" s="39">
        <v>19000</v>
      </c>
      <c r="AP10" s="39"/>
      <c r="AQ10" s="42">
        <f>SUM(AC10:AP10)</f>
        <v>3920000</v>
      </c>
      <c r="AR10" s="3">
        <f t="shared" si="0"/>
        <v>34000</v>
      </c>
      <c r="AS10" s="3">
        <f t="shared" ref="AS10:AS26" si="1">ROUND((AA10)*8/100,-3)</f>
        <v>362000</v>
      </c>
      <c r="AT10" s="3">
        <f t="shared" ref="AT10:AT26" si="2">ROUND((AA10)*1.5/100,-3)</f>
        <v>68000</v>
      </c>
      <c r="AU10" s="3">
        <f t="shared" ref="AU10:AU26" si="3">ROUND((AA10)*1/100,-3)</f>
        <v>45000</v>
      </c>
      <c r="AV10" s="3"/>
      <c r="AW10" s="3"/>
      <c r="AX10" s="3"/>
      <c r="AY10" s="3"/>
      <c r="AZ10" s="3"/>
      <c r="BA10" s="3"/>
      <c r="BB10" s="3"/>
      <c r="BC10" s="5"/>
      <c r="BD10" s="5"/>
      <c r="BE10" s="3"/>
      <c r="BF10" s="3"/>
      <c r="BG10" s="3"/>
      <c r="BH10" s="3">
        <f t="shared" ref="BH10:BH26" si="4">SUM(AR10:BG10)</f>
        <v>509000</v>
      </c>
      <c r="BI10" s="3"/>
      <c r="BJ10" s="3"/>
      <c r="BK10" s="3"/>
      <c r="BL10" s="3"/>
      <c r="BM10" s="3"/>
      <c r="BN10" s="3"/>
      <c r="BO10" s="3">
        <f t="shared" ref="BO10:BO26" si="5">(AQ10-BH10+BI10+BJ10+BK10+BL10+BM10+BN10)</f>
        <v>3411000</v>
      </c>
      <c r="BP10" s="3"/>
      <c r="BQ10" s="3">
        <v>14</v>
      </c>
      <c r="BR10" s="3">
        <f t="shared" ref="BR10:BR26" si="6">BQ10*$BN$5</f>
        <v>420000</v>
      </c>
      <c r="BS10" s="95">
        <f t="shared" ref="BS10:BT26" si="7">BO10+BR10</f>
        <v>3831000</v>
      </c>
      <c r="BT10" s="4">
        <f t="shared" si="7"/>
        <v>3831000</v>
      </c>
    </row>
    <row r="11" spans="1:72" s="34" customFormat="1" ht="26.25" hidden="1" customHeight="1">
      <c r="A11" s="35">
        <v>3</v>
      </c>
      <c r="B11" s="36" t="str">
        <f>'[2]Chấm công'!B9</f>
        <v>Cao Văn Hùng</v>
      </c>
      <c r="C11" s="37" t="s">
        <v>38</v>
      </c>
      <c r="D11" s="38" t="str">
        <f>'[2]XẾP LOẠI'!I12</f>
        <v>A</v>
      </c>
      <c r="E11" s="52">
        <v>6379000</v>
      </c>
      <c r="F11" s="38">
        <f>'[2]Chấm công'!AH9</f>
        <v>10</v>
      </c>
      <c r="G11" s="38">
        <f>'[2]Chấm công'!AI9</f>
        <v>1</v>
      </c>
      <c r="H11" s="38">
        <f>'[2]Chấm công'!AJ10</f>
        <v>0</v>
      </c>
      <c r="I11" s="38">
        <f>'[2]Chấm công'!AM9</f>
        <v>0</v>
      </c>
      <c r="J11" s="38"/>
      <c r="K11" s="38">
        <f>'[2]Chấm công'!AM10</f>
        <v>0</v>
      </c>
      <c r="L11" s="38">
        <f>'[2]Chấm công'!AN9</f>
        <v>5</v>
      </c>
      <c r="M11" s="39">
        <f>'[2]Chấm công'!AO9</f>
        <v>5</v>
      </c>
      <c r="N11" s="39">
        <f>'[2]Chấm công'!AQ10</f>
        <v>0</v>
      </c>
      <c r="O11" s="38">
        <f>'[2]Hạng B1'!CR9</f>
        <v>2</v>
      </c>
      <c r="P11" s="38">
        <f>'[2]Hạng B1'!CS9</f>
        <v>0</v>
      </c>
      <c r="Q11" s="38">
        <f>'[2]Hạng B2 '!DV12</f>
        <v>0</v>
      </c>
      <c r="R11" s="38">
        <f>'[2]Hạng B2 '!DW12</f>
        <v>0</v>
      </c>
      <c r="S11" s="38"/>
      <c r="T11" s="38">
        <f>'[2]Hạng C '!DU12</f>
        <v>0</v>
      </c>
      <c r="U11" s="40"/>
      <c r="V11" s="39"/>
      <c r="W11" s="39"/>
      <c r="X11" s="39"/>
      <c r="Y11" s="39">
        <f>O11*O$7+P11*P$7+Q11*Q$7+R$7*R11+S$7*S11+T$7*T11</f>
        <v>1622000</v>
      </c>
      <c r="Z11" s="39">
        <f>Y11-AL11</f>
        <v>0</v>
      </c>
      <c r="AA11" s="53">
        <v>5407000</v>
      </c>
      <c r="AB11" s="53"/>
      <c r="AC11" s="41"/>
      <c r="AD11" s="41"/>
      <c r="AE11" s="41"/>
      <c r="AF11" s="54"/>
      <c r="AG11" s="39"/>
      <c r="AH11" s="60"/>
      <c r="AI11" s="39"/>
      <c r="AJ11" s="39"/>
      <c r="AK11" s="39"/>
      <c r="AL11" s="39">
        <f>'[2]Hạng B1'!CN9+'[2]Hạng B2 '!DR12+'[2]Hạng C '!DP12</f>
        <v>1622000</v>
      </c>
      <c r="AM11" s="39">
        <f>'[2]Hạng B1'!CO9+'[2]Hạng B2 '!DS12+'[2]Hạng C '!DQ12</f>
        <v>3752000</v>
      </c>
      <c r="AN11" s="39"/>
      <c r="AO11" s="39"/>
      <c r="AP11" s="39"/>
      <c r="AQ11" s="42">
        <f t="shared" ref="AQ11:AQ26" si="8">SUM(AC11:AP11)</f>
        <v>5374000</v>
      </c>
      <c r="AR11" s="3">
        <f t="shared" si="0"/>
        <v>48000</v>
      </c>
      <c r="AS11" s="3">
        <f t="shared" si="1"/>
        <v>433000</v>
      </c>
      <c r="AT11" s="3">
        <f t="shared" si="2"/>
        <v>81000</v>
      </c>
      <c r="AU11" s="3">
        <f t="shared" si="3"/>
        <v>54000</v>
      </c>
      <c r="AV11" s="3"/>
      <c r="AW11" s="3"/>
      <c r="AX11" s="3"/>
      <c r="AY11" s="3"/>
      <c r="AZ11" s="3"/>
      <c r="BA11" s="3"/>
      <c r="BB11" s="3"/>
      <c r="BC11" s="5"/>
      <c r="BD11" s="5"/>
      <c r="BE11" s="3"/>
      <c r="BF11" s="3"/>
      <c r="BG11" s="3"/>
      <c r="BH11" s="3">
        <f t="shared" si="4"/>
        <v>616000</v>
      </c>
      <c r="BI11" s="3"/>
      <c r="BJ11" s="3"/>
      <c r="BK11" s="3"/>
      <c r="BL11" s="3"/>
      <c r="BM11" s="3"/>
      <c r="BN11" s="3"/>
      <c r="BO11" s="3">
        <f t="shared" si="5"/>
        <v>4758000</v>
      </c>
      <c r="BP11" s="3"/>
      <c r="BQ11" s="3">
        <v>10</v>
      </c>
      <c r="BR11" s="3">
        <f t="shared" si="6"/>
        <v>300000</v>
      </c>
      <c r="BS11" s="95">
        <f t="shared" si="7"/>
        <v>5058000</v>
      </c>
      <c r="BT11" s="4">
        <f t="shared" si="7"/>
        <v>5058000</v>
      </c>
    </row>
    <row r="12" spans="1:72" s="34" customFormat="1" ht="26.25" hidden="1" customHeight="1">
      <c r="A12" s="35">
        <v>4</v>
      </c>
      <c r="B12" s="36" t="str">
        <f>'[2]Chấm công'!B10</f>
        <v>Tô Văn Đông</v>
      </c>
      <c r="C12" s="37" t="s">
        <v>38</v>
      </c>
      <c r="D12" s="38" t="str">
        <f>'[2]XẾP LOẠI'!I13</f>
        <v>A</v>
      </c>
      <c r="E12" s="37">
        <v>6294000</v>
      </c>
      <c r="F12" s="38">
        <f>'[2]Chấm công'!AH10</f>
        <v>10</v>
      </c>
      <c r="G12" s="38">
        <f>'[2]Chấm công'!AI10</f>
        <v>1</v>
      </c>
      <c r="H12" s="38">
        <f>'[2]Chấm công'!AJ10</f>
        <v>0</v>
      </c>
      <c r="I12" s="38">
        <f>'[2]Chấm công'!AM10</f>
        <v>0</v>
      </c>
      <c r="J12" s="38"/>
      <c r="K12" s="38">
        <f>'[2]Chấm công'!AM10</f>
        <v>0</v>
      </c>
      <c r="L12" s="38">
        <f>'[2]Chấm công'!AN10</f>
        <v>5</v>
      </c>
      <c r="M12" s="39">
        <f>'[2]Chấm công'!AO10</f>
        <v>5</v>
      </c>
      <c r="N12" s="39">
        <f>'[2]Chấm công'!AQ10</f>
        <v>0</v>
      </c>
      <c r="O12" s="38">
        <f>'[2]Hạng B1'!CR10</f>
        <v>0</v>
      </c>
      <c r="P12" s="38">
        <f>'[2]Hạng B1'!CS10</f>
        <v>1</v>
      </c>
      <c r="Q12" s="38">
        <f>'[2]Hạng B2 '!DV13</f>
        <v>0</v>
      </c>
      <c r="R12" s="38">
        <f>'[2]Hạng B2 '!DW13</f>
        <v>8</v>
      </c>
      <c r="S12" s="38"/>
      <c r="T12" s="38">
        <f>'[2]Hạng C '!DU13</f>
        <v>4</v>
      </c>
      <c r="U12" s="40"/>
      <c r="V12" s="39"/>
      <c r="W12" s="39"/>
      <c r="X12" s="39"/>
      <c r="Y12" s="39">
        <f t="shared" ref="Y12:Y26" si="9">O12*O$7+P12*P$7+Q12*Q$7+R$7*R12+S$7*S12+T$7*T12</f>
        <v>11395000</v>
      </c>
      <c r="Z12" s="39">
        <f t="shared" ref="Z12:Z26" si="10">Y12-AL12</f>
        <v>0</v>
      </c>
      <c r="AA12" s="53">
        <v>5354000</v>
      </c>
      <c r="AB12" s="53"/>
      <c r="AC12" s="41"/>
      <c r="AD12" s="41"/>
      <c r="AE12" s="41"/>
      <c r="AF12" s="39"/>
      <c r="AG12" s="39"/>
      <c r="AH12" s="39"/>
      <c r="AI12" s="39"/>
      <c r="AJ12" s="39"/>
      <c r="AK12" s="39"/>
      <c r="AL12" s="39">
        <f>'[2]Hạng B1'!CN10+'[2]Hạng B2 '!DR13+'[2]Hạng C '!DP13</f>
        <v>11395000</v>
      </c>
      <c r="AM12" s="39">
        <f>'[2]Hạng B1'!CO10+'[2]Hạng B2 '!DS13+'[2]Hạng C '!DQ13</f>
        <v>6584000</v>
      </c>
      <c r="AN12" s="39"/>
      <c r="AO12" s="39"/>
      <c r="AP12" s="39"/>
      <c r="AQ12" s="42">
        <f t="shared" si="8"/>
        <v>17979000</v>
      </c>
      <c r="AR12" s="3">
        <v>149000</v>
      </c>
      <c r="AS12" s="3">
        <f t="shared" si="1"/>
        <v>428000</v>
      </c>
      <c r="AT12" s="3">
        <f t="shared" si="2"/>
        <v>80000</v>
      </c>
      <c r="AU12" s="3">
        <f t="shared" si="3"/>
        <v>54000</v>
      </c>
      <c r="AV12" s="3"/>
      <c r="AW12" s="3"/>
      <c r="AX12" s="3"/>
      <c r="AY12" s="3"/>
      <c r="AZ12" s="3"/>
      <c r="BA12" s="3"/>
      <c r="BB12" s="3"/>
      <c r="BC12" s="5"/>
      <c r="BD12" s="5"/>
      <c r="BE12" s="3">
        <v>659700</v>
      </c>
      <c r="BF12" s="3"/>
      <c r="BG12" s="3"/>
      <c r="BH12" s="3">
        <f t="shared" si="4"/>
        <v>1370700</v>
      </c>
      <c r="BI12" s="3"/>
      <c r="BJ12" s="3"/>
      <c r="BK12" s="3"/>
      <c r="BL12" s="3"/>
      <c r="BM12" s="3"/>
      <c r="BN12" s="3"/>
      <c r="BO12" s="3">
        <f t="shared" si="5"/>
        <v>16608300</v>
      </c>
      <c r="BP12" s="3"/>
      <c r="BQ12" s="3">
        <v>10</v>
      </c>
      <c r="BR12" s="3">
        <f t="shared" si="6"/>
        <v>300000</v>
      </c>
      <c r="BS12" s="95">
        <f t="shared" si="7"/>
        <v>16908300</v>
      </c>
      <c r="BT12" s="4">
        <f t="shared" si="7"/>
        <v>16908300</v>
      </c>
    </row>
    <row r="13" spans="1:72" s="34" customFormat="1" ht="26.25" hidden="1" customHeight="1">
      <c r="A13" s="35">
        <v>5</v>
      </c>
      <c r="B13" s="36" t="str">
        <f>'[2]Chấm công'!B11</f>
        <v>Tô Thanh Tùng</v>
      </c>
      <c r="C13" s="37" t="s">
        <v>38</v>
      </c>
      <c r="D13" s="38" t="str">
        <f>'[2]XẾP LOẠI'!I14</f>
        <v>A</v>
      </c>
      <c r="E13" s="37">
        <v>6067000</v>
      </c>
      <c r="F13" s="38">
        <f>'[2]Chấm công'!AH11</f>
        <v>10</v>
      </c>
      <c r="G13" s="38">
        <f>'[2]Chấm công'!AI11</f>
        <v>1</v>
      </c>
      <c r="H13" s="38">
        <f>'[2]Chấm công'!AJ11</f>
        <v>0</v>
      </c>
      <c r="I13" s="38">
        <f>'[2]Chấm công'!AM11</f>
        <v>0</v>
      </c>
      <c r="J13" s="38"/>
      <c r="K13" s="38">
        <f>'[2]Chấm công'!AL11</f>
        <v>0</v>
      </c>
      <c r="L13" s="38">
        <f>'[2]Chấm công'!AN11</f>
        <v>5</v>
      </c>
      <c r="M13" s="39">
        <f>'[2]Chấm công'!AO11</f>
        <v>5</v>
      </c>
      <c r="N13" s="39">
        <f>'[2]Chấm công'!AQ11</f>
        <v>0</v>
      </c>
      <c r="O13" s="38">
        <f>'[2]Hạng B1'!CR11</f>
        <v>0</v>
      </c>
      <c r="P13" s="38">
        <f>'[2]Hạng B1'!CS11</f>
        <v>3</v>
      </c>
      <c r="Q13" s="38">
        <f>'[2]Hạng B2 '!DV14</f>
        <v>0</v>
      </c>
      <c r="R13" s="38">
        <f>'[2]Hạng B2 '!DW14</f>
        <v>3</v>
      </c>
      <c r="S13" s="38"/>
      <c r="T13" s="38">
        <f>'[2]Hạng C '!DU14</f>
        <v>11</v>
      </c>
      <c r="U13" s="40"/>
      <c r="V13" s="39"/>
      <c r="W13" s="39"/>
      <c r="X13" s="39"/>
      <c r="Y13" s="39">
        <f t="shared" si="9"/>
        <v>15484000</v>
      </c>
      <c r="Z13" s="39">
        <f t="shared" si="10"/>
        <v>0</v>
      </c>
      <c r="AA13" s="53">
        <v>5149000</v>
      </c>
      <c r="AB13" s="53"/>
      <c r="AC13" s="41"/>
      <c r="AD13" s="41"/>
      <c r="AE13" s="41"/>
      <c r="AF13" s="39"/>
      <c r="AG13" s="39"/>
      <c r="AH13" s="39"/>
      <c r="AI13" s="39"/>
      <c r="AJ13" s="39"/>
      <c r="AK13" s="39"/>
      <c r="AL13" s="39">
        <f>'[2]Hạng B1'!CN11+'[2]Hạng B2 '!DR14+'[2]Hạng C '!DP14</f>
        <v>15484000</v>
      </c>
      <c r="AM13" s="39">
        <f>'[2]Hạng B1'!CO11+'[2]Hạng B2 '!DS14+'[2]Hạng C '!DQ14</f>
        <v>3744000</v>
      </c>
      <c r="AN13" s="39"/>
      <c r="AO13" s="39"/>
      <c r="AP13" s="39"/>
      <c r="AQ13" s="42">
        <f t="shared" si="8"/>
        <v>19228000</v>
      </c>
      <c r="AR13" s="3">
        <v>149000</v>
      </c>
      <c r="AS13" s="3">
        <f t="shared" si="1"/>
        <v>412000</v>
      </c>
      <c r="AT13" s="3">
        <f t="shared" si="2"/>
        <v>77000</v>
      </c>
      <c r="AU13" s="3">
        <f t="shared" si="3"/>
        <v>51000</v>
      </c>
      <c r="AV13" s="3"/>
      <c r="AW13" s="3"/>
      <c r="AX13" s="3"/>
      <c r="AY13" s="3"/>
      <c r="AZ13" s="3"/>
      <c r="BA13" s="3"/>
      <c r="BB13" s="3"/>
      <c r="BC13" s="5"/>
      <c r="BD13" s="5"/>
      <c r="BE13" s="3">
        <v>1661400</v>
      </c>
      <c r="BF13" s="3"/>
      <c r="BG13" s="3"/>
      <c r="BH13" s="3">
        <f t="shared" si="4"/>
        <v>2350400</v>
      </c>
      <c r="BI13" s="3"/>
      <c r="BJ13" s="3"/>
      <c r="BK13" s="3"/>
      <c r="BL13" s="3"/>
      <c r="BM13" s="3"/>
      <c r="BN13" s="3"/>
      <c r="BO13" s="3">
        <f t="shared" si="5"/>
        <v>16877600</v>
      </c>
      <c r="BP13" s="3"/>
      <c r="BQ13" s="3">
        <v>10</v>
      </c>
      <c r="BR13" s="3">
        <f t="shared" si="6"/>
        <v>300000</v>
      </c>
      <c r="BS13" s="95">
        <f t="shared" si="7"/>
        <v>17177600</v>
      </c>
      <c r="BT13" s="4">
        <f t="shared" si="7"/>
        <v>17177600</v>
      </c>
    </row>
    <row r="14" spans="1:72" s="34" customFormat="1" ht="60.75" customHeight="1">
      <c r="A14" s="35">
        <v>1</v>
      </c>
      <c r="B14" s="36" t="str">
        <f>'[2]Chấm công'!B12</f>
        <v>Đinh Đức Quảng</v>
      </c>
      <c r="C14" s="37" t="s">
        <v>38</v>
      </c>
      <c r="D14" s="38" t="str">
        <f>'[2]XẾP LOẠI'!I15</f>
        <v>B</v>
      </c>
      <c r="E14" s="37">
        <v>6067000</v>
      </c>
      <c r="F14" s="38">
        <f>'[2]Chấm công'!AH12</f>
        <v>10</v>
      </c>
      <c r="G14" s="38">
        <f>'[2]Chấm công'!AI12</f>
        <v>1</v>
      </c>
      <c r="H14" s="38">
        <f>'[2]Chấm công'!AJ12</f>
        <v>0</v>
      </c>
      <c r="I14" s="38">
        <f>'[2]Chấm công'!AM12</f>
        <v>0</v>
      </c>
      <c r="J14" s="38"/>
      <c r="K14" s="38">
        <f>'[2]Chấm công'!AL12</f>
        <v>0</v>
      </c>
      <c r="L14" s="38">
        <f>'[2]Chấm công'!AN12</f>
        <v>5</v>
      </c>
      <c r="M14" s="39">
        <f>'[2]Chấm công'!AO12</f>
        <v>5</v>
      </c>
      <c r="N14" s="39">
        <f>'[2]Chấm công'!AQ12</f>
        <v>0</v>
      </c>
      <c r="O14" s="38">
        <f>'[2]Hạng B1'!CR12</f>
        <v>0</v>
      </c>
      <c r="P14" s="38">
        <f>'[2]Hạng B1'!CS12</f>
        <v>1</v>
      </c>
      <c r="Q14" s="38">
        <f>'[2]Hạng B2 '!DV15</f>
        <v>0</v>
      </c>
      <c r="R14" s="38">
        <f>'[2]Hạng B2 '!DW15</f>
        <v>1</v>
      </c>
      <c r="S14" s="38"/>
      <c r="T14" s="38">
        <f>'[2]Hạng C '!DU15</f>
        <v>0</v>
      </c>
      <c r="U14" s="40"/>
      <c r="V14" s="39"/>
      <c r="W14" s="39"/>
      <c r="X14" s="39"/>
      <c r="Y14" s="39">
        <f t="shared" si="9"/>
        <v>1656000</v>
      </c>
      <c r="Z14" s="39">
        <f t="shared" si="10"/>
        <v>0</v>
      </c>
      <c r="AA14" s="53">
        <v>5149000</v>
      </c>
      <c r="AB14" s="53"/>
      <c r="AC14" s="41"/>
      <c r="AD14" s="41"/>
      <c r="AE14" s="41"/>
      <c r="AF14" s="39"/>
      <c r="AG14" s="39"/>
      <c r="AH14" s="39"/>
      <c r="AI14" s="39"/>
      <c r="AJ14" s="39"/>
      <c r="AK14" s="39"/>
      <c r="AL14" s="39">
        <f>'[2]Hạng B1'!CN12+'[2]Hạng B2 '!DR15+'[2]Hạng C '!DP15</f>
        <v>1656000</v>
      </c>
      <c r="AM14" s="39">
        <f>'[2]Hạng B1'!CO12+'[2]Hạng B2 '!DS15+'[2]Hạng C '!DQ15</f>
        <v>0</v>
      </c>
      <c r="AN14" s="39"/>
      <c r="AO14" s="39"/>
      <c r="AP14" s="39"/>
      <c r="AQ14" s="42">
        <f t="shared" si="8"/>
        <v>1656000</v>
      </c>
      <c r="AR14" s="3">
        <f t="shared" si="0"/>
        <v>11000</v>
      </c>
      <c r="AS14" s="3">
        <f t="shared" si="1"/>
        <v>412000</v>
      </c>
      <c r="AT14" s="3">
        <f t="shared" si="2"/>
        <v>77000</v>
      </c>
      <c r="AU14" s="3">
        <f t="shared" si="3"/>
        <v>51000</v>
      </c>
      <c r="AV14" s="3"/>
      <c r="AW14" s="3"/>
      <c r="AX14" s="3"/>
      <c r="AY14" s="3"/>
      <c r="AZ14" s="3"/>
      <c r="BA14" s="3"/>
      <c r="BB14" s="3"/>
      <c r="BC14" s="5"/>
      <c r="BD14" s="5"/>
      <c r="BE14" s="3"/>
      <c r="BF14" s="3">
        <v>537703</v>
      </c>
      <c r="BG14" s="3"/>
      <c r="BH14" s="3">
        <f t="shared" si="4"/>
        <v>1088703</v>
      </c>
      <c r="BI14" s="3"/>
      <c r="BJ14" s="3"/>
      <c r="BK14" s="3"/>
      <c r="BL14" s="3"/>
      <c r="BM14" s="3"/>
      <c r="BN14" s="3"/>
      <c r="BO14" s="3">
        <f t="shared" si="5"/>
        <v>567297</v>
      </c>
      <c r="BP14" s="3"/>
      <c r="BQ14" s="3">
        <v>10</v>
      </c>
      <c r="BR14" s="3">
        <f t="shared" si="6"/>
        <v>300000</v>
      </c>
      <c r="BS14" s="95">
        <f t="shared" si="7"/>
        <v>867297</v>
      </c>
      <c r="BT14" s="4"/>
    </row>
    <row r="15" spans="1:72" s="34" customFormat="1" ht="26.25" hidden="1" customHeight="1">
      <c r="A15" s="35">
        <v>7</v>
      </c>
      <c r="B15" s="36" t="str">
        <f>'[2]Chấm công'!B13</f>
        <v>Phạm Văn Trung</v>
      </c>
      <c r="C15" s="37" t="s">
        <v>38</v>
      </c>
      <c r="D15" s="38" t="str">
        <f>'[2]XẾP LOẠI'!I16</f>
        <v>A</v>
      </c>
      <c r="E15" s="37">
        <v>5954000</v>
      </c>
      <c r="F15" s="38">
        <f>'[2]Chấm công'!AH13</f>
        <v>10</v>
      </c>
      <c r="G15" s="38">
        <f>'[2]Chấm công'!AI13</f>
        <v>1</v>
      </c>
      <c r="H15" s="38">
        <f>'[2]Chấm công'!AJ13</f>
        <v>0</v>
      </c>
      <c r="I15" s="38">
        <f>'[2]Chấm công'!AM13</f>
        <v>0</v>
      </c>
      <c r="J15" s="38"/>
      <c r="K15" s="38">
        <f>'[2]Chấm công'!AL13</f>
        <v>0</v>
      </c>
      <c r="L15" s="38">
        <f>'[2]Chấm công'!AN13</f>
        <v>5</v>
      </c>
      <c r="M15" s="39">
        <f>'[2]Chấm công'!AO13</f>
        <v>5</v>
      </c>
      <c r="N15" s="39">
        <f>'[2]Chấm công'!AQ13</f>
        <v>0</v>
      </c>
      <c r="O15" s="38">
        <f>'[2]Hạng B1'!CR13</f>
        <v>0</v>
      </c>
      <c r="P15" s="38">
        <f>'[2]Hạng B1'!CS13</f>
        <v>1</v>
      </c>
      <c r="Q15" s="38">
        <f>'[2]Hạng B2 '!DV16</f>
        <v>0</v>
      </c>
      <c r="R15" s="38">
        <f>'[2]Hạng B2 '!DW16</f>
        <v>1</v>
      </c>
      <c r="S15" s="38"/>
      <c r="T15" s="38">
        <f>'[2]Hạng C '!DU16</f>
        <v>2</v>
      </c>
      <c r="U15" s="40"/>
      <c r="V15" s="39"/>
      <c r="W15" s="39"/>
      <c r="X15" s="39"/>
      <c r="Y15" s="39">
        <f t="shared" si="9"/>
        <v>3568000</v>
      </c>
      <c r="Z15" s="39">
        <f t="shared" si="10"/>
        <v>0</v>
      </c>
      <c r="AA15" s="53">
        <v>5099000</v>
      </c>
      <c r="AB15" s="53"/>
      <c r="AC15" s="41"/>
      <c r="AD15" s="41"/>
      <c r="AE15" s="41"/>
      <c r="AF15" s="39"/>
      <c r="AG15" s="39"/>
      <c r="AH15" s="39"/>
      <c r="AI15" s="39"/>
      <c r="AJ15" s="39"/>
      <c r="AK15" s="39"/>
      <c r="AL15" s="39">
        <f>'[2]Hạng B1'!CN13+'[2]Hạng B2 '!DR16+'[2]Hạng C '!DP16</f>
        <v>3568000</v>
      </c>
      <c r="AM15" s="39">
        <f>'[2]Hạng B1'!CO13+'[2]Hạng B2 '!DS16+'[2]Hạng C '!DQ16</f>
        <v>2345000</v>
      </c>
      <c r="AN15" s="39"/>
      <c r="AO15" s="39"/>
      <c r="AP15" s="39"/>
      <c r="AQ15" s="42">
        <f t="shared" si="8"/>
        <v>5913000</v>
      </c>
      <c r="AR15" s="3">
        <f t="shared" si="0"/>
        <v>54000</v>
      </c>
      <c r="AS15" s="3">
        <f t="shared" si="1"/>
        <v>408000</v>
      </c>
      <c r="AT15" s="3">
        <f t="shared" si="2"/>
        <v>76000</v>
      </c>
      <c r="AU15" s="3">
        <f t="shared" si="3"/>
        <v>51000</v>
      </c>
      <c r="AV15" s="3"/>
      <c r="AW15" s="3"/>
      <c r="AX15" s="3"/>
      <c r="AY15" s="3"/>
      <c r="AZ15" s="3"/>
      <c r="BA15" s="3"/>
      <c r="BB15" s="3"/>
      <c r="BC15" s="5"/>
      <c r="BD15" s="5"/>
      <c r="BE15" s="3"/>
      <c r="BF15" s="3"/>
      <c r="BG15" s="3"/>
      <c r="BH15" s="3">
        <f t="shared" si="4"/>
        <v>589000</v>
      </c>
      <c r="BI15" s="3"/>
      <c r="BJ15" s="3"/>
      <c r="BK15" s="3"/>
      <c r="BL15" s="3"/>
      <c r="BM15" s="3"/>
      <c r="BN15" s="3"/>
      <c r="BO15" s="3">
        <f t="shared" si="5"/>
        <v>5324000</v>
      </c>
      <c r="BP15" s="3"/>
      <c r="BQ15" s="3">
        <v>10</v>
      </c>
      <c r="BR15" s="3">
        <f t="shared" si="6"/>
        <v>300000</v>
      </c>
      <c r="BS15" s="95">
        <f t="shared" si="7"/>
        <v>5624000</v>
      </c>
      <c r="BT15" s="4">
        <f t="shared" si="7"/>
        <v>5624000</v>
      </c>
    </row>
    <row r="16" spans="1:72" s="34" customFormat="1" ht="26.25" hidden="1" customHeight="1">
      <c r="A16" s="35">
        <v>8</v>
      </c>
      <c r="B16" s="36" t="str">
        <f>'[2]Chấm công'!B14</f>
        <v>Tô Ngọc Đạt</v>
      </c>
      <c r="C16" s="37" t="s">
        <v>38</v>
      </c>
      <c r="D16" s="38" t="str">
        <f>'[2]XẾP LOẠI'!I17</f>
        <v>A</v>
      </c>
      <c r="E16" s="37">
        <v>5954000</v>
      </c>
      <c r="F16" s="38">
        <f>'[2]Chấm công'!AH14</f>
        <v>10</v>
      </c>
      <c r="G16" s="38">
        <f>'[2]Chấm công'!AI14</f>
        <v>1</v>
      </c>
      <c r="H16" s="38">
        <f>'[2]Chấm công'!AJ14</f>
        <v>0</v>
      </c>
      <c r="I16" s="38">
        <f>'[2]Chấm công'!AM14</f>
        <v>0</v>
      </c>
      <c r="J16" s="38"/>
      <c r="K16" s="38">
        <f>'[2]Chấm công'!AL14</f>
        <v>0</v>
      </c>
      <c r="L16" s="38">
        <f>'[2]Chấm công'!AN14</f>
        <v>5</v>
      </c>
      <c r="M16" s="39">
        <f>'[2]Chấm công'!AO14</f>
        <v>5</v>
      </c>
      <c r="N16" s="39">
        <f>'[2]Chấm công'!AQ14</f>
        <v>0</v>
      </c>
      <c r="O16" s="38">
        <f>'[2]Hạng B1'!CR14</f>
        <v>0</v>
      </c>
      <c r="P16" s="38">
        <f>'[2]Hạng B1'!CS14</f>
        <v>3</v>
      </c>
      <c r="Q16" s="38">
        <f>'[2]Hạng B2 '!DV17</f>
        <v>0</v>
      </c>
      <c r="R16" s="38">
        <f>'[2]Hạng B2 '!DW17</f>
        <v>4</v>
      </c>
      <c r="S16" s="38"/>
      <c r="T16" s="38">
        <f>'[2]Hạng C '!DU17</f>
        <v>0</v>
      </c>
      <c r="U16" s="40"/>
      <c r="V16" s="39"/>
      <c r="W16" s="39"/>
      <c r="X16" s="39"/>
      <c r="Y16" s="39">
        <f t="shared" si="9"/>
        <v>5813000</v>
      </c>
      <c r="Z16" s="39">
        <f t="shared" si="10"/>
        <v>0</v>
      </c>
      <c r="AA16" s="53">
        <v>5099000</v>
      </c>
      <c r="AB16" s="53"/>
      <c r="AC16" s="41"/>
      <c r="AD16" s="41"/>
      <c r="AE16" s="41"/>
      <c r="AF16" s="39"/>
      <c r="AG16" s="39"/>
      <c r="AH16" s="39"/>
      <c r="AI16" s="39"/>
      <c r="AJ16" s="55"/>
      <c r="AK16" s="55"/>
      <c r="AL16" s="39">
        <f>'[2]Hạng B1'!CN14+'[2]Hạng B2 '!DR17+'[2]Hạng C '!DP17</f>
        <v>5813000</v>
      </c>
      <c r="AM16" s="39">
        <f>'[2]Hạng B1'!CO14+'[2]Hạng B2 '!DS17+'[2]Hạng C '!DQ17</f>
        <v>0</v>
      </c>
      <c r="AN16" s="39"/>
      <c r="AO16" s="39"/>
      <c r="AP16" s="39">
        <v>-1893000</v>
      </c>
      <c r="AQ16" s="42">
        <f t="shared" si="8"/>
        <v>3920000</v>
      </c>
      <c r="AR16" s="3">
        <f t="shared" si="0"/>
        <v>34000</v>
      </c>
      <c r="AS16" s="3">
        <f t="shared" si="1"/>
        <v>408000</v>
      </c>
      <c r="AT16" s="3">
        <f t="shared" si="2"/>
        <v>76000</v>
      </c>
      <c r="AU16" s="3">
        <f t="shared" si="3"/>
        <v>51000</v>
      </c>
      <c r="AV16" s="3"/>
      <c r="AW16" s="3"/>
      <c r="AX16" s="3"/>
      <c r="AY16" s="3"/>
      <c r="AZ16" s="3"/>
      <c r="BA16" s="3"/>
      <c r="BB16" s="3"/>
      <c r="BC16" s="5"/>
      <c r="BD16" s="5"/>
      <c r="BE16" s="3"/>
      <c r="BF16" s="3"/>
      <c r="BG16" s="3"/>
      <c r="BH16" s="3">
        <f t="shared" si="4"/>
        <v>569000</v>
      </c>
      <c r="BI16" s="3"/>
      <c r="BJ16" s="3"/>
      <c r="BK16" s="3"/>
      <c r="BL16" s="3"/>
      <c r="BM16" s="3"/>
      <c r="BN16" s="3"/>
      <c r="BO16" s="3">
        <f t="shared" si="5"/>
        <v>3351000</v>
      </c>
      <c r="BP16" s="3"/>
      <c r="BQ16" s="3">
        <v>10</v>
      </c>
      <c r="BR16" s="3">
        <f t="shared" si="6"/>
        <v>300000</v>
      </c>
      <c r="BS16" s="95">
        <f t="shared" si="7"/>
        <v>3651000</v>
      </c>
      <c r="BT16" s="4">
        <f t="shared" si="7"/>
        <v>3651000</v>
      </c>
    </row>
    <row r="17" spans="1:72" s="34" customFormat="1" ht="26.25" hidden="1" customHeight="1">
      <c r="A17" s="35">
        <v>9</v>
      </c>
      <c r="B17" s="36" t="str">
        <f>'[2]Chấm công'!B15</f>
        <v>Lê Hưng</v>
      </c>
      <c r="C17" s="37" t="s">
        <v>38</v>
      </c>
      <c r="D17" s="38" t="str">
        <f>'[2]XẾP LOẠI'!I18</f>
        <v>A</v>
      </c>
      <c r="E17" s="37">
        <v>5954000</v>
      </c>
      <c r="F17" s="38">
        <f>'[2]Chấm công'!AH15</f>
        <v>10</v>
      </c>
      <c r="G17" s="38">
        <f>'[2]Chấm công'!AI15</f>
        <v>1</v>
      </c>
      <c r="H17" s="38">
        <f>'[2]Chấm công'!AJ15</f>
        <v>0</v>
      </c>
      <c r="I17" s="38">
        <f>'[2]Chấm công'!AM15</f>
        <v>0</v>
      </c>
      <c r="J17" s="38"/>
      <c r="K17" s="38">
        <f>'[2]Chấm công'!AL15</f>
        <v>0</v>
      </c>
      <c r="L17" s="38">
        <f>'[2]Chấm công'!AN15</f>
        <v>5</v>
      </c>
      <c r="M17" s="39">
        <f>'[2]Chấm công'!AO15</f>
        <v>5</v>
      </c>
      <c r="N17" s="39">
        <f>'[2]Chấm công'!AQ15</f>
        <v>0</v>
      </c>
      <c r="O17" s="38">
        <f>'[2]Hạng B1'!CR15</f>
        <v>0</v>
      </c>
      <c r="P17" s="38">
        <f>'[2]Hạng B1'!CS15</f>
        <v>1</v>
      </c>
      <c r="Q17" s="38">
        <f>'[2]Hạng B2 '!DV18</f>
        <v>0</v>
      </c>
      <c r="R17" s="38">
        <f>'[2]Hạng B2 '!DW18</f>
        <v>2</v>
      </c>
      <c r="S17" s="38"/>
      <c r="T17" s="38">
        <f>'[2]Hạng C '!DU18</f>
        <v>4</v>
      </c>
      <c r="U17" s="40"/>
      <c r="V17" s="39"/>
      <c r="W17" s="39"/>
      <c r="X17" s="39"/>
      <c r="Y17" s="39">
        <f t="shared" si="9"/>
        <v>6325000</v>
      </c>
      <c r="Z17" s="39">
        <f t="shared" si="10"/>
        <v>0</v>
      </c>
      <c r="AA17" s="53">
        <v>5099000</v>
      </c>
      <c r="AB17" s="53"/>
      <c r="AC17" s="41"/>
      <c r="AD17" s="41"/>
      <c r="AE17" s="41"/>
      <c r="AF17" s="39"/>
      <c r="AG17" s="39"/>
      <c r="AH17" s="39"/>
      <c r="AI17" s="39"/>
      <c r="AJ17" s="55"/>
      <c r="AK17" s="55"/>
      <c r="AL17" s="39">
        <f>'[2]Hạng B1'!CN15+'[2]Hạng B2 '!DR18+'[2]Hạng C '!DP18</f>
        <v>6325000</v>
      </c>
      <c r="AM17" s="39">
        <f>'[2]Hạng B1'!CO15+'[2]Hạng B2 '!DS18+'[2]Hạng C '!DQ18</f>
        <v>1569000</v>
      </c>
      <c r="AN17" s="39"/>
      <c r="AO17" s="39"/>
      <c r="AP17" s="39"/>
      <c r="AQ17" s="42">
        <f t="shared" si="8"/>
        <v>7894000</v>
      </c>
      <c r="AR17" s="3">
        <f t="shared" si="0"/>
        <v>74000</v>
      </c>
      <c r="AS17" s="3">
        <f t="shared" si="1"/>
        <v>408000</v>
      </c>
      <c r="AT17" s="3">
        <f t="shared" si="2"/>
        <v>76000</v>
      </c>
      <c r="AU17" s="3">
        <f t="shared" si="3"/>
        <v>51000</v>
      </c>
      <c r="AV17" s="3"/>
      <c r="AW17" s="3"/>
      <c r="AX17" s="3"/>
      <c r="AY17" s="3"/>
      <c r="AZ17" s="3"/>
      <c r="BA17" s="3"/>
      <c r="BB17" s="3"/>
      <c r="BC17" s="5"/>
      <c r="BD17" s="5"/>
      <c r="BE17" s="3"/>
      <c r="BF17" s="3"/>
      <c r="BG17" s="3"/>
      <c r="BH17" s="3">
        <f t="shared" si="4"/>
        <v>609000</v>
      </c>
      <c r="BI17" s="3"/>
      <c r="BJ17" s="3"/>
      <c r="BK17" s="3"/>
      <c r="BL17" s="3"/>
      <c r="BM17" s="3"/>
      <c r="BN17" s="3"/>
      <c r="BO17" s="3">
        <f t="shared" si="5"/>
        <v>7285000</v>
      </c>
      <c r="BP17" s="3"/>
      <c r="BQ17" s="3">
        <v>10</v>
      </c>
      <c r="BR17" s="3">
        <f t="shared" si="6"/>
        <v>300000</v>
      </c>
      <c r="BS17" s="95">
        <f t="shared" si="7"/>
        <v>7585000</v>
      </c>
      <c r="BT17" s="4">
        <f t="shared" si="7"/>
        <v>7585000</v>
      </c>
    </row>
    <row r="18" spans="1:72" s="34" customFormat="1" ht="26.25" hidden="1" customHeight="1">
      <c r="A18" s="35">
        <v>10</v>
      </c>
      <c r="B18" s="36" t="str">
        <f>'[2]Chấm công'!B16</f>
        <v>Giản Tiến Nam</v>
      </c>
      <c r="C18" s="37" t="s">
        <v>38</v>
      </c>
      <c r="D18" s="38" t="str">
        <f>'[2]XẾP LOẠI'!I19</f>
        <v>B</v>
      </c>
      <c r="E18" s="37">
        <v>5954000</v>
      </c>
      <c r="F18" s="38">
        <f>'[2]Chấm công'!AH16</f>
        <v>10</v>
      </c>
      <c r="G18" s="38">
        <f>'[2]Chấm công'!AI16</f>
        <v>1</v>
      </c>
      <c r="H18" s="38">
        <f>'[2]Chấm công'!AJ16</f>
        <v>0</v>
      </c>
      <c r="I18" s="38">
        <f>'[2]Chấm công'!AM16</f>
        <v>0</v>
      </c>
      <c r="J18" s="38"/>
      <c r="K18" s="38">
        <f>'[2]Chấm công'!AL16</f>
        <v>0</v>
      </c>
      <c r="L18" s="38">
        <f>'[2]Chấm công'!AN16</f>
        <v>5</v>
      </c>
      <c r="M18" s="39">
        <f>'[2]Chấm công'!AO16</f>
        <v>5</v>
      </c>
      <c r="N18" s="39">
        <f>'[2]Chấm công'!AQ16</f>
        <v>0</v>
      </c>
      <c r="O18" s="38">
        <f>'[2]Hạng B1'!CR16</f>
        <v>0</v>
      </c>
      <c r="P18" s="38">
        <f>'[2]Hạng B1'!CS16</f>
        <v>1</v>
      </c>
      <c r="Q18" s="38">
        <f>'[2]Hạng B2 '!DV19</f>
        <v>0</v>
      </c>
      <c r="R18" s="38">
        <f>'[2]Hạng B2 '!DW19</f>
        <v>4</v>
      </c>
      <c r="S18" s="38"/>
      <c r="T18" s="38">
        <f>'[2]Hạng C '!DU19</f>
        <v>0</v>
      </c>
      <c r="U18" s="40"/>
      <c r="V18" s="39"/>
      <c r="W18" s="39"/>
      <c r="X18" s="39"/>
      <c r="Y18" s="39">
        <f t="shared" si="9"/>
        <v>4191000</v>
      </c>
      <c r="Z18" s="39">
        <f t="shared" si="10"/>
        <v>0</v>
      </c>
      <c r="AA18" s="53">
        <v>5099000</v>
      </c>
      <c r="AB18" s="53"/>
      <c r="AC18" s="41"/>
      <c r="AD18" s="41"/>
      <c r="AE18" s="41"/>
      <c r="AF18" s="39"/>
      <c r="AG18" s="39"/>
      <c r="AH18" s="39"/>
      <c r="AI18" s="39"/>
      <c r="AJ18" s="55"/>
      <c r="AK18" s="55"/>
      <c r="AL18" s="39">
        <f>'[2]Hạng B1'!CN16+'[2]Hạng B2 '!DR19+'[2]Hạng C '!DP19</f>
        <v>4191000</v>
      </c>
      <c r="AM18" s="39">
        <f>'[2]Hạng B1'!CO16+'[2]Hạng B2 '!DS19+'[2]Hạng C '!DQ19</f>
        <v>3102000</v>
      </c>
      <c r="AN18" s="39"/>
      <c r="AO18" s="39"/>
      <c r="AP18" s="39"/>
      <c r="AQ18" s="42">
        <f t="shared" si="8"/>
        <v>7293000</v>
      </c>
      <c r="AR18" s="3">
        <f t="shared" si="0"/>
        <v>68000</v>
      </c>
      <c r="AS18" s="3">
        <f t="shared" si="1"/>
        <v>408000</v>
      </c>
      <c r="AT18" s="3">
        <f t="shared" si="2"/>
        <v>76000</v>
      </c>
      <c r="AU18" s="3">
        <f t="shared" si="3"/>
        <v>51000</v>
      </c>
      <c r="AV18" s="3"/>
      <c r="AW18" s="3"/>
      <c r="AX18" s="3"/>
      <c r="AY18" s="3"/>
      <c r="AZ18" s="3"/>
      <c r="BA18" s="3"/>
      <c r="BB18" s="3"/>
      <c r="BC18" s="5"/>
      <c r="BD18" s="5"/>
      <c r="BE18" s="3"/>
      <c r="BF18" s="3"/>
      <c r="BG18" s="3"/>
      <c r="BH18" s="3">
        <f t="shared" si="4"/>
        <v>603000</v>
      </c>
      <c r="BI18" s="3"/>
      <c r="BJ18" s="3"/>
      <c r="BK18" s="3"/>
      <c r="BL18" s="3"/>
      <c r="BM18" s="3"/>
      <c r="BN18" s="3"/>
      <c r="BO18" s="3">
        <f t="shared" si="5"/>
        <v>6690000</v>
      </c>
      <c r="BP18" s="3"/>
      <c r="BQ18" s="3">
        <v>10</v>
      </c>
      <c r="BR18" s="3">
        <f t="shared" si="6"/>
        <v>300000</v>
      </c>
      <c r="BS18" s="95">
        <f t="shared" si="7"/>
        <v>6990000</v>
      </c>
      <c r="BT18" s="4">
        <f t="shared" si="7"/>
        <v>6990000</v>
      </c>
    </row>
    <row r="19" spans="1:72" s="34" customFormat="1" ht="26.25" hidden="1" customHeight="1">
      <c r="A19" s="35">
        <v>11</v>
      </c>
      <c r="B19" s="36" t="str">
        <f>'[2]Chấm công'!B17</f>
        <v>Đặng Xuân Trung</v>
      </c>
      <c r="C19" s="37" t="s">
        <v>38</v>
      </c>
      <c r="D19" s="38" t="str">
        <f>'[2]XẾP LOẠI'!I20</f>
        <v>A</v>
      </c>
      <c r="E19" s="37">
        <v>5954000</v>
      </c>
      <c r="F19" s="38">
        <f>'[2]Chấm công'!AH17</f>
        <v>10</v>
      </c>
      <c r="G19" s="38">
        <f>'[2]Chấm công'!AI17</f>
        <v>1</v>
      </c>
      <c r="H19" s="38">
        <f>'[2]Chấm công'!AJ17</f>
        <v>0</v>
      </c>
      <c r="I19" s="38">
        <f>'[2]Chấm công'!AM17</f>
        <v>0</v>
      </c>
      <c r="J19" s="38"/>
      <c r="K19" s="38">
        <f>'[2]Chấm công'!AL17</f>
        <v>0</v>
      </c>
      <c r="L19" s="38">
        <f>'[2]Chấm công'!AN17</f>
        <v>5</v>
      </c>
      <c r="M19" s="39">
        <f>'[2]Chấm công'!AO17</f>
        <v>5</v>
      </c>
      <c r="N19" s="39">
        <f>'[2]Chấm công'!AQ17</f>
        <v>0</v>
      </c>
      <c r="O19" s="38">
        <f>'[2]Hạng B1'!CR17</f>
        <v>0</v>
      </c>
      <c r="P19" s="38">
        <f>'[2]Hạng B1'!CS17</f>
        <v>0</v>
      </c>
      <c r="Q19" s="38">
        <f>'[2]Hạng B2 '!DV20</f>
        <v>0</v>
      </c>
      <c r="R19" s="38">
        <f>'[2]Hạng B2 '!DW20</f>
        <v>4</v>
      </c>
      <c r="S19" s="38"/>
      <c r="T19" s="38">
        <f>'[2]Hạng C '!DU20</f>
        <v>0</v>
      </c>
      <c r="U19" s="40"/>
      <c r="V19" s="39"/>
      <c r="W19" s="39"/>
      <c r="X19" s="39"/>
      <c r="Y19" s="39">
        <f t="shared" si="9"/>
        <v>3380000</v>
      </c>
      <c r="Z19" s="39">
        <f t="shared" si="10"/>
        <v>0</v>
      </c>
      <c r="AA19" s="53">
        <v>5099000</v>
      </c>
      <c r="AB19" s="53"/>
      <c r="AC19" s="41"/>
      <c r="AD19" s="41"/>
      <c r="AE19" s="41"/>
      <c r="AF19" s="39"/>
      <c r="AG19" s="39"/>
      <c r="AH19" s="39"/>
      <c r="AI19" s="39"/>
      <c r="AJ19" s="55"/>
      <c r="AK19" s="55"/>
      <c r="AL19" s="39">
        <f>'[2]Hạng B1'!CN17+'[2]Hạng B2 '!DR20+'[2]Hạng C '!DP20</f>
        <v>3380000</v>
      </c>
      <c r="AM19" s="39">
        <f>'[2]Hạng B1'!CO17+'[2]Hạng B2 '!DS20+'[2]Hạng C '!DQ20</f>
        <v>755000</v>
      </c>
      <c r="AN19" s="39"/>
      <c r="AO19" s="39"/>
      <c r="AP19" s="39">
        <v>-215000</v>
      </c>
      <c r="AQ19" s="42">
        <f t="shared" si="8"/>
        <v>3920000</v>
      </c>
      <c r="AR19" s="3">
        <f t="shared" si="0"/>
        <v>34000</v>
      </c>
      <c r="AS19" s="3">
        <f t="shared" si="1"/>
        <v>408000</v>
      </c>
      <c r="AT19" s="3">
        <f t="shared" si="2"/>
        <v>76000</v>
      </c>
      <c r="AU19" s="3">
        <f t="shared" si="3"/>
        <v>51000</v>
      </c>
      <c r="AV19" s="3"/>
      <c r="AW19" s="3"/>
      <c r="AX19" s="3"/>
      <c r="AY19" s="3"/>
      <c r="AZ19" s="3"/>
      <c r="BA19" s="3"/>
      <c r="BB19" s="3"/>
      <c r="BC19" s="5"/>
      <c r="BD19" s="5"/>
      <c r="BE19" s="3"/>
      <c r="BF19" s="3"/>
      <c r="BG19" s="3"/>
      <c r="BH19" s="3">
        <f t="shared" si="4"/>
        <v>569000</v>
      </c>
      <c r="BI19" s="3"/>
      <c r="BJ19" s="3"/>
      <c r="BK19" s="3"/>
      <c r="BL19" s="3"/>
      <c r="BM19" s="3"/>
      <c r="BN19" s="3"/>
      <c r="BO19" s="3">
        <f t="shared" si="5"/>
        <v>3351000</v>
      </c>
      <c r="BP19" s="3"/>
      <c r="BQ19" s="3">
        <v>10</v>
      </c>
      <c r="BR19" s="3">
        <f t="shared" si="6"/>
        <v>300000</v>
      </c>
      <c r="BS19" s="95">
        <f t="shared" si="7"/>
        <v>3651000</v>
      </c>
      <c r="BT19" s="4">
        <f t="shared" si="7"/>
        <v>3651000</v>
      </c>
    </row>
    <row r="20" spans="1:72" s="34" customFormat="1" ht="26.25" hidden="1" customHeight="1">
      <c r="A20" s="35">
        <v>12</v>
      </c>
      <c r="B20" s="36" t="str">
        <f>'[2]Chấm công'!B18</f>
        <v>Lương Văn Trường</v>
      </c>
      <c r="C20" s="37" t="s">
        <v>38</v>
      </c>
      <c r="D20" s="38" t="str">
        <f>'[2]XẾP LOẠI'!I21</f>
        <v>A</v>
      </c>
      <c r="E20" s="37">
        <v>5954000</v>
      </c>
      <c r="F20" s="38">
        <f>'[2]Chấm công'!AH18</f>
        <v>10</v>
      </c>
      <c r="G20" s="38">
        <f>'[2]Chấm công'!AI18</f>
        <v>1</v>
      </c>
      <c r="H20" s="38">
        <f>'[2]Chấm công'!AJ18</f>
        <v>0</v>
      </c>
      <c r="I20" s="38">
        <f>'[2]Chấm công'!AM18</f>
        <v>0</v>
      </c>
      <c r="J20" s="38"/>
      <c r="K20" s="38">
        <f>'[2]Chấm công'!AL18</f>
        <v>0</v>
      </c>
      <c r="L20" s="38">
        <f>'[2]Chấm công'!AN18</f>
        <v>5</v>
      </c>
      <c r="M20" s="39">
        <f>'[2]Chấm công'!AO18</f>
        <v>5</v>
      </c>
      <c r="N20" s="39">
        <f>'[2]Chấm công'!AQ18</f>
        <v>0</v>
      </c>
      <c r="O20" s="38">
        <f>'[2]Hạng B1'!CR18</f>
        <v>3</v>
      </c>
      <c r="P20" s="38">
        <f>'[2]Hạng B1'!CS18</f>
        <v>0</v>
      </c>
      <c r="Q20" s="38">
        <f>'[2]Hạng B2 '!DV21</f>
        <v>9</v>
      </c>
      <c r="R20" s="38">
        <f>'[2]Hạng B2 '!DW21</f>
        <v>0</v>
      </c>
      <c r="S20" s="63"/>
      <c r="T20" s="38">
        <f>'[2]Hạng C '!DU21</f>
        <v>0</v>
      </c>
      <c r="U20" s="40"/>
      <c r="V20" s="39"/>
      <c r="W20" s="39"/>
      <c r="X20" s="39"/>
      <c r="Y20" s="39">
        <f t="shared" si="9"/>
        <v>10038000</v>
      </c>
      <c r="Z20" s="39">
        <f t="shared" si="10"/>
        <v>0</v>
      </c>
      <c r="AA20" s="53">
        <v>5099000</v>
      </c>
      <c r="AB20" s="53"/>
      <c r="AC20" s="41"/>
      <c r="AD20" s="41"/>
      <c r="AE20" s="41"/>
      <c r="AF20" s="39"/>
      <c r="AG20" s="39"/>
      <c r="AH20" s="39"/>
      <c r="AI20" s="39"/>
      <c r="AJ20" s="55"/>
      <c r="AK20" s="55"/>
      <c r="AL20" s="39">
        <f>'[2]Hạng B1'!CN18+'[2]Hạng B2 '!DR21+'[2]Hạng C '!DP21</f>
        <v>10038000</v>
      </c>
      <c r="AM20" s="39">
        <f>'[2]Hạng B1'!CO18+'[2]Hạng B2 '!DS21+'[2]Hạng C '!DQ21</f>
        <v>6518000</v>
      </c>
      <c r="AN20" s="39"/>
      <c r="AO20" s="39"/>
      <c r="AP20" s="39"/>
      <c r="AQ20" s="42">
        <f t="shared" si="8"/>
        <v>16556000</v>
      </c>
      <c r="AR20" s="3">
        <v>149000</v>
      </c>
      <c r="AS20" s="3">
        <f t="shared" si="1"/>
        <v>408000</v>
      </c>
      <c r="AT20" s="3">
        <f t="shared" si="2"/>
        <v>76000</v>
      </c>
      <c r="AU20" s="3">
        <f t="shared" si="3"/>
        <v>51000</v>
      </c>
      <c r="AV20" s="3"/>
      <c r="AW20" s="3"/>
      <c r="AX20" s="3"/>
      <c r="AY20" s="3"/>
      <c r="AZ20" s="3"/>
      <c r="BA20" s="3"/>
      <c r="BB20" s="3"/>
      <c r="BC20" s="5"/>
      <c r="BD20" s="5"/>
      <c r="BE20" s="3"/>
      <c r="BF20" s="3"/>
      <c r="BG20" s="3"/>
      <c r="BH20" s="3">
        <f t="shared" si="4"/>
        <v>684000</v>
      </c>
      <c r="BI20" s="3"/>
      <c r="BJ20" s="3"/>
      <c r="BK20" s="3"/>
      <c r="BL20" s="3"/>
      <c r="BM20" s="3"/>
      <c r="BN20" s="3"/>
      <c r="BO20" s="3">
        <f t="shared" si="5"/>
        <v>15872000</v>
      </c>
      <c r="BP20" s="3"/>
      <c r="BQ20" s="3">
        <v>10</v>
      </c>
      <c r="BR20" s="3">
        <f t="shared" si="6"/>
        <v>300000</v>
      </c>
      <c r="BS20" s="95">
        <f t="shared" si="7"/>
        <v>16172000</v>
      </c>
      <c r="BT20" s="4">
        <f t="shared" si="7"/>
        <v>16172000</v>
      </c>
    </row>
    <row r="21" spans="1:72" s="34" customFormat="1" ht="26.25" hidden="1" customHeight="1">
      <c r="A21" s="35">
        <v>13</v>
      </c>
      <c r="B21" s="36" t="str">
        <f>'[2]Chấm công'!B19</f>
        <v>Lê Trung Hiếu</v>
      </c>
      <c r="C21" s="37" t="s">
        <v>38</v>
      </c>
      <c r="D21" s="38" t="str">
        <f>'[2]XẾP LOẠI'!I22</f>
        <v>A</v>
      </c>
      <c r="E21" s="37">
        <v>5954000</v>
      </c>
      <c r="F21" s="38">
        <f>'[2]Chấm công'!AH19</f>
        <v>10</v>
      </c>
      <c r="G21" s="38">
        <f>'[2]Chấm công'!AI19</f>
        <v>1</v>
      </c>
      <c r="H21" s="38">
        <f>'[2]Chấm công'!AJ19</f>
        <v>0</v>
      </c>
      <c r="I21" s="38">
        <f>'[2]Chấm công'!AM19</f>
        <v>0</v>
      </c>
      <c r="J21" s="38"/>
      <c r="K21" s="38">
        <f>'[2]Chấm công'!AL19</f>
        <v>0</v>
      </c>
      <c r="L21" s="38">
        <f>'[2]Chấm công'!AN19</f>
        <v>5</v>
      </c>
      <c r="M21" s="39">
        <f>'[2]Chấm công'!AO19</f>
        <v>5</v>
      </c>
      <c r="N21" s="39">
        <f>'[2]Chấm công'!AQ19</f>
        <v>0</v>
      </c>
      <c r="O21" s="38">
        <f>'[2]Hạng B1'!CR19</f>
        <v>0</v>
      </c>
      <c r="P21" s="38">
        <f>'[2]Hạng B1'!CS19</f>
        <v>3</v>
      </c>
      <c r="Q21" s="38">
        <f>'[2]Hạng B2 '!DV22</f>
        <v>0</v>
      </c>
      <c r="R21" s="38">
        <f>'[2]Hạng B2 '!DW22</f>
        <v>2</v>
      </c>
      <c r="S21" s="38"/>
      <c r="T21" s="38">
        <f>'[2]Hạng C '!DU22</f>
        <v>0</v>
      </c>
      <c r="U21" s="40"/>
      <c r="V21" s="39"/>
      <c r="W21" s="39"/>
      <c r="X21" s="39"/>
      <c r="Y21" s="39">
        <f t="shared" si="9"/>
        <v>4123000</v>
      </c>
      <c r="Z21" s="39">
        <f t="shared" si="10"/>
        <v>0</v>
      </c>
      <c r="AA21" s="53">
        <v>5099000</v>
      </c>
      <c r="AB21" s="53"/>
      <c r="AC21" s="41"/>
      <c r="AD21" s="41"/>
      <c r="AE21" s="41"/>
      <c r="AF21" s="39"/>
      <c r="AG21" s="39"/>
      <c r="AH21" s="39"/>
      <c r="AI21" s="39"/>
      <c r="AJ21" s="55"/>
      <c r="AK21" s="55"/>
      <c r="AL21" s="39">
        <f>'[2]Hạng B1'!CN19+'[2]Hạng B2 '!DR22+'[2]Hạng C '!DP22</f>
        <v>4123000</v>
      </c>
      <c r="AM21" s="39">
        <f>'[2]Hạng B1'!CO19+'[2]Hạng B2 '!DS22+'[2]Hạng C '!DQ22</f>
        <v>559000</v>
      </c>
      <c r="AN21" s="39"/>
      <c r="AO21" s="39"/>
      <c r="AP21" s="39">
        <v>-762000</v>
      </c>
      <c r="AQ21" s="42">
        <f t="shared" si="8"/>
        <v>3920000</v>
      </c>
      <c r="AR21" s="3">
        <f t="shared" si="0"/>
        <v>34000</v>
      </c>
      <c r="AS21" s="3">
        <f t="shared" si="1"/>
        <v>408000</v>
      </c>
      <c r="AT21" s="3">
        <f t="shared" si="2"/>
        <v>76000</v>
      </c>
      <c r="AU21" s="3">
        <f t="shared" si="3"/>
        <v>51000</v>
      </c>
      <c r="AV21" s="3"/>
      <c r="AW21" s="3"/>
      <c r="AX21" s="3"/>
      <c r="AY21" s="3"/>
      <c r="AZ21" s="3"/>
      <c r="BA21" s="3"/>
      <c r="BB21" s="3"/>
      <c r="BC21" s="5"/>
      <c r="BD21" s="5"/>
      <c r="BE21" s="3"/>
      <c r="BF21" s="3"/>
      <c r="BG21" s="3"/>
      <c r="BH21" s="3">
        <f t="shared" si="4"/>
        <v>569000</v>
      </c>
      <c r="BI21" s="3"/>
      <c r="BJ21" s="3"/>
      <c r="BK21" s="3"/>
      <c r="BL21" s="3"/>
      <c r="BM21" s="3"/>
      <c r="BN21" s="3"/>
      <c r="BO21" s="3">
        <f t="shared" si="5"/>
        <v>3351000</v>
      </c>
      <c r="BP21" s="3"/>
      <c r="BQ21" s="3">
        <v>10</v>
      </c>
      <c r="BR21" s="3">
        <f t="shared" si="6"/>
        <v>300000</v>
      </c>
      <c r="BS21" s="95">
        <f t="shared" si="7"/>
        <v>3651000</v>
      </c>
      <c r="BT21" s="4">
        <f t="shared" si="7"/>
        <v>3651000</v>
      </c>
    </row>
    <row r="22" spans="1:72" s="34" customFormat="1" ht="26.25" hidden="1" customHeight="1">
      <c r="A22" s="35">
        <v>14</v>
      </c>
      <c r="B22" s="36" t="str">
        <f>'[2]Chấm công'!B20</f>
        <v>Trần Ngọc Thoan</v>
      </c>
      <c r="C22" s="37" t="s">
        <v>38</v>
      </c>
      <c r="D22" s="38" t="str">
        <f>'[2]XẾP LOẠI'!I23</f>
        <v>A</v>
      </c>
      <c r="E22" s="37">
        <v>5954000</v>
      </c>
      <c r="F22" s="38">
        <f>'[2]Chấm công'!AH20</f>
        <v>10</v>
      </c>
      <c r="G22" s="38">
        <f>'[2]Chấm công'!AI20</f>
        <v>1</v>
      </c>
      <c r="H22" s="38">
        <f>'[2]Chấm công'!AJ20</f>
        <v>0</v>
      </c>
      <c r="I22" s="38">
        <f>'[2]Chấm công'!AM20</f>
        <v>0</v>
      </c>
      <c r="J22" s="38"/>
      <c r="K22" s="38">
        <f>'[2]Chấm công'!AL20</f>
        <v>0</v>
      </c>
      <c r="L22" s="38">
        <f>'[2]Chấm công'!AN20</f>
        <v>5</v>
      </c>
      <c r="M22" s="39">
        <f>'[2]Chấm công'!AO20</f>
        <v>5</v>
      </c>
      <c r="N22" s="39">
        <f>'[2]Chấm công'!AQ20</f>
        <v>0</v>
      </c>
      <c r="O22" s="38">
        <f>'[2]Hạng B1'!CR20</f>
        <v>0</v>
      </c>
      <c r="P22" s="38">
        <f>'[2]Hạng B1'!CS20</f>
        <v>3</v>
      </c>
      <c r="Q22" s="38">
        <f>'[2]Hạng B2 '!DV23</f>
        <v>0</v>
      </c>
      <c r="R22" s="38">
        <f>'[2]Hạng B2 '!DW23</f>
        <v>1</v>
      </c>
      <c r="S22" s="38"/>
      <c r="T22" s="38">
        <f>'[2]Hạng C '!DU23</f>
        <v>0</v>
      </c>
      <c r="U22" s="40"/>
      <c r="V22" s="39"/>
      <c r="W22" s="39"/>
      <c r="X22" s="39"/>
      <c r="Y22" s="39">
        <f t="shared" si="9"/>
        <v>3278000</v>
      </c>
      <c r="Z22" s="39">
        <f t="shared" si="10"/>
        <v>0</v>
      </c>
      <c r="AA22" s="53">
        <v>5099000</v>
      </c>
      <c r="AB22" s="53"/>
      <c r="AC22" s="41"/>
      <c r="AD22" s="41"/>
      <c r="AE22" s="41"/>
      <c r="AF22" s="39"/>
      <c r="AG22" s="39"/>
      <c r="AH22" s="39"/>
      <c r="AI22" s="39"/>
      <c r="AJ22" s="55"/>
      <c r="AK22" s="55"/>
      <c r="AL22" s="39">
        <f>'[2]Hạng B1'!CN20+'[2]Hạng B2 '!DR23+'[2]Hạng C '!DP23</f>
        <v>3278000</v>
      </c>
      <c r="AM22" s="39">
        <f>'[2]Hạng B1'!CO20+'[2]Hạng B2 '!DS23+'[2]Hạng C '!DQ23</f>
        <v>610000</v>
      </c>
      <c r="AN22" s="39"/>
      <c r="AO22" s="39"/>
      <c r="AP22" s="39">
        <v>32000</v>
      </c>
      <c r="AQ22" s="42">
        <f t="shared" si="8"/>
        <v>3920000</v>
      </c>
      <c r="AR22" s="3">
        <f t="shared" si="0"/>
        <v>34000</v>
      </c>
      <c r="AS22" s="3">
        <f t="shared" si="1"/>
        <v>408000</v>
      </c>
      <c r="AT22" s="3">
        <f t="shared" si="2"/>
        <v>76000</v>
      </c>
      <c r="AU22" s="3">
        <f t="shared" si="3"/>
        <v>51000</v>
      </c>
      <c r="AV22" s="3"/>
      <c r="AW22" s="3"/>
      <c r="AX22" s="3"/>
      <c r="AY22" s="3"/>
      <c r="AZ22" s="3"/>
      <c r="BA22" s="3"/>
      <c r="BB22" s="3"/>
      <c r="BC22" s="5"/>
      <c r="BD22" s="5"/>
      <c r="BE22" s="3"/>
      <c r="BF22" s="3"/>
      <c r="BG22" s="3"/>
      <c r="BH22" s="3">
        <f t="shared" si="4"/>
        <v>569000</v>
      </c>
      <c r="BI22" s="3"/>
      <c r="BJ22" s="3"/>
      <c r="BK22" s="3"/>
      <c r="BL22" s="3"/>
      <c r="BM22" s="3"/>
      <c r="BN22" s="3"/>
      <c r="BO22" s="3">
        <f t="shared" si="5"/>
        <v>3351000</v>
      </c>
      <c r="BP22" s="3"/>
      <c r="BQ22" s="3">
        <v>10</v>
      </c>
      <c r="BR22" s="3">
        <f t="shared" si="6"/>
        <v>300000</v>
      </c>
      <c r="BS22" s="95">
        <f t="shared" si="7"/>
        <v>3651000</v>
      </c>
      <c r="BT22" s="4">
        <f t="shared" si="7"/>
        <v>3651000</v>
      </c>
    </row>
    <row r="23" spans="1:72" s="34" customFormat="1" ht="26.25" hidden="1" customHeight="1">
      <c r="A23" s="35">
        <v>15</v>
      </c>
      <c r="B23" s="36" t="str">
        <f>'[2]Chấm công'!B21</f>
        <v>Nguyễn Phúc Bảo</v>
      </c>
      <c r="C23" s="37" t="s">
        <v>38</v>
      </c>
      <c r="D23" s="38" t="str">
        <f>'[2]XẾP LOẠI'!I24</f>
        <v>A</v>
      </c>
      <c r="E23" s="52">
        <v>6067000</v>
      </c>
      <c r="F23" s="38">
        <f>'[2]Chấm công'!AH21</f>
        <v>10</v>
      </c>
      <c r="G23" s="38">
        <f>'[2]Chấm công'!AI21</f>
        <v>1</v>
      </c>
      <c r="H23" s="38">
        <f>'[2]Chấm công'!AJ21</f>
        <v>0</v>
      </c>
      <c r="I23" s="38">
        <f>'[2]Chấm công'!AM21</f>
        <v>0</v>
      </c>
      <c r="J23" s="38"/>
      <c r="K23" s="38">
        <f>'[2]Chấm công'!AL21</f>
        <v>0</v>
      </c>
      <c r="L23" s="38">
        <f>'[2]Chấm công'!AN21</f>
        <v>5</v>
      </c>
      <c r="M23" s="39">
        <f>'[2]Chấm công'!AO21</f>
        <v>5</v>
      </c>
      <c r="N23" s="39">
        <f>'[2]Chấm công'!AQ21</f>
        <v>0</v>
      </c>
      <c r="O23" s="38">
        <f>'[2]Hạng B1'!CR21</f>
        <v>0</v>
      </c>
      <c r="P23" s="38">
        <f>'[2]Hạng B1'!CS21</f>
        <v>2</v>
      </c>
      <c r="Q23" s="38">
        <f>'[2]Hạng B2 '!DV24</f>
        <v>0</v>
      </c>
      <c r="R23" s="38">
        <f>'[2]Hạng B2 '!DW24</f>
        <v>10</v>
      </c>
      <c r="S23" s="38"/>
      <c r="T23" s="38">
        <f>'[2]Hạng C '!DU24</f>
        <v>0</v>
      </c>
      <c r="U23" s="40"/>
      <c r="V23" s="39"/>
      <c r="W23" s="39"/>
      <c r="X23" s="39"/>
      <c r="Y23" s="39">
        <f t="shared" si="9"/>
        <v>10072000</v>
      </c>
      <c r="Z23" s="39">
        <f t="shared" si="10"/>
        <v>0</v>
      </c>
      <c r="AA23" s="53">
        <v>5149000</v>
      </c>
      <c r="AB23" s="53"/>
      <c r="AC23" s="41"/>
      <c r="AD23" s="41"/>
      <c r="AE23" s="41"/>
      <c r="AF23" s="39"/>
      <c r="AG23" s="39"/>
      <c r="AH23" s="39"/>
      <c r="AI23" s="39"/>
      <c r="AJ23" s="55"/>
      <c r="AK23" s="55"/>
      <c r="AL23" s="39">
        <f>'[2]Hạng B1'!CN21+'[2]Hạng B2 '!DR24+'[2]Hạng C '!DP24</f>
        <v>10072000</v>
      </c>
      <c r="AM23" s="39">
        <f>'[2]Hạng B1'!CO21+'[2]Hạng B2 '!DS24+'[2]Hạng C '!DQ24</f>
        <v>2133000</v>
      </c>
      <c r="AN23" s="39"/>
      <c r="AO23" s="39"/>
      <c r="AP23" s="39"/>
      <c r="AQ23" s="42">
        <f t="shared" si="8"/>
        <v>12205000</v>
      </c>
      <c r="AR23" s="3">
        <f t="shared" si="0"/>
        <v>117000</v>
      </c>
      <c r="AS23" s="3">
        <f t="shared" si="1"/>
        <v>412000</v>
      </c>
      <c r="AT23" s="3">
        <f t="shared" si="2"/>
        <v>77000</v>
      </c>
      <c r="AU23" s="3">
        <f t="shared" si="3"/>
        <v>51000</v>
      </c>
      <c r="AV23" s="3"/>
      <c r="AW23" s="3"/>
      <c r="AX23" s="3"/>
      <c r="AY23" s="3"/>
      <c r="AZ23" s="3"/>
      <c r="BA23" s="3"/>
      <c r="BB23" s="3"/>
      <c r="BC23" s="5"/>
      <c r="BD23" s="5"/>
      <c r="BE23" s="3"/>
      <c r="BF23" s="3"/>
      <c r="BG23" s="3"/>
      <c r="BH23" s="3">
        <f t="shared" si="4"/>
        <v>657000</v>
      </c>
      <c r="BI23" s="3"/>
      <c r="BJ23" s="3"/>
      <c r="BK23" s="3"/>
      <c r="BL23" s="3"/>
      <c r="BM23" s="3"/>
      <c r="BN23" s="3"/>
      <c r="BO23" s="3">
        <f t="shared" si="5"/>
        <v>11548000</v>
      </c>
      <c r="BP23" s="3"/>
      <c r="BQ23" s="3">
        <v>10</v>
      </c>
      <c r="BR23" s="3">
        <f t="shared" si="6"/>
        <v>300000</v>
      </c>
      <c r="BS23" s="95">
        <f t="shared" si="7"/>
        <v>11848000</v>
      </c>
      <c r="BT23" s="4">
        <f t="shared" si="7"/>
        <v>11848000</v>
      </c>
    </row>
    <row r="24" spans="1:72" s="34" customFormat="1" ht="26.25" hidden="1" customHeight="1">
      <c r="A24" s="35">
        <v>16</v>
      </c>
      <c r="B24" s="36" t="str">
        <f>'[2]Chấm công'!B22</f>
        <v>Đinh Văn Thành</v>
      </c>
      <c r="C24" s="37" t="s">
        <v>38</v>
      </c>
      <c r="D24" s="38" t="str">
        <f>'[2]XẾP LOẠI'!I25</f>
        <v>A</v>
      </c>
      <c r="E24" s="37">
        <v>6719000</v>
      </c>
      <c r="F24" s="38">
        <f>'[2]Chấm công'!AH22</f>
        <v>10</v>
      </c>
      <c r="G24" s="38">
        <f>'[2]Chấm công'!AI22</f>
        <v>1</v>
      </c>
      <c r="H24" s="38">
        <f>'[2]Chấm công'!AJ22</f>
        <v>0</v>
      </c>
      <c r="I24" s="38">
        <f>'[2]Chấm công'!AM22</f>
        <v>0</v>
      </c>
      <c r="J24" s="38"/>
      <c r="K24" s="38">
        <f>'[2]Chấm công'!AL22</f>
        <v>0</v>
      </c>
      <c r="L24" s="38">
        <f>'[2]Chấm công'!AN22</f>
        <v>5</v>
      </c>
      <c r="M24" s="39">
        <f>'[2]Chấm công'!AO22</f>
        <v>5</v>
      </c>
      <c r="N24" s="39">
        <f>'[2]Chấm công'!AQ22</f>
        <v>0</v>
      </c>
      <c r="O24" s="38">
        <f>'[2]Hạng B1'!CR22</f>
        <v>0</v>
      </c>
      <c r="P24" s="38">
        <f>'[2]Hạng B1'!CS22</f>
        <v>6</v>
      </c>
      <c r="Q24" s="38">
        <f>'[2]Hạng B2 '!DV25</f>
        <v>0</v>
      </c>
      <c r="R24" s="38">
        <f>'[2]Hạng B2 '!DW25</f>
        <v>4</v>
      </c>
      <c r="S24" s="38"/>
      <c r="T24" s="38">
        <f>'[2]Hạng C '!DU25</f>
        <v>5</v>
      </c>
      <c r="U24" s="40"/>
      <c r="V24" s="39"/>
      <c r="W24" s="39"/>
      <c r="X24" s="39"/>
      <c r="Y24" s="39">
        <f t="shared" si="9"/>
        <v>13026000</v>
      </c>
      <c r="Z24" s="39">
        <f t="shared" si="10"/>
        <v>0</v>
      </c>
      <c r="AA24" s="53">
        <v>5678000</v>
      </c>
      <c r="AB24" s="53"/>
      <c r="AC24" s="41"/>
      <c r="AD24" s="41"/>
      <c r="AE24" s="41"/>
      <c r="AF24" s="39"/>
      <c r="AG24" s="39">
        <f>ROUND(AA24*H24/$A$5,-3)</f>
        <v>0</v>
      </c>
      <c r="AH24" s="39"/>
      <c r="AI24" s="39"/>
      <c r="AJ24" s="55"/>
      <c r="AK24" s="55"/>
      <c r="AL24" s="39">
        <f>'[2]Hạng B1'!CN22+'[2]Hạng B2 '!DR25+'[2]Hạng C '!DP25</f>
        <v>13026000</v>
      </c>
      <c r="AM24" s="39">
        <f>'[2]Hạng B1'!CO22+'[2]Hạng B2 '!DS25+'[2]Hạng C '!DQ25</f>
        <v>6676000</v>
      </c>
      <c r="AN24" s="39"/>
      <c r="AO24" s="39"/>
      <c r="AP24" s="39"/>
      <c r="AQ24" s="42">
        <f t="shared" si="8"/>
        <v>19702000</v>
      </c>
      <c r="AR24" s="3">
        <v>149000</v>
      </c>
      <c r="AS24" s="3">
        <f t="shared" si="1"/>
        <v>454000</v>
      </c>
      <c r="AT24" s="3">
        <f t="shared" si="2"/>
        <v>85000</v>
      </c>
      <c r="AU24" s="3">
        <f t="shared" si="3"/>
        <v>57000</v>
      </c>
      <c r="AV24" s="3"/>
      <c r="AW24" s="3"/>
      <c r="AX24" s="3"/>
      <c r="AY24" s="3"/>
      <c r="AZ24" s="3"/>
      <c r="BA24" s="3"/>
      <c r="BB24" s="3"/>
      <c r="BC24" s="5"/>
      <c r="BD24" s="5"/>
      <c r="BE24" s="3">
        <v>2067400</v>
      </c>
      <c r="BF24" s="3">
        <v>16407000</v>
      </c>
      <c r="BG24" s="3"/>
      <c r="BH24" s="3">
        <f t="shared" si="4"/>
        <v>19219400</v>
      </c>
      <c r="BI24" s="3"/>
      <c r="BJ24" s="3"/>
      <c r="BK24" s="3"/>
      <c r="BL24" s="3"/>
      <c r="BM24" s="3"/>
      <c r="BN24" s="3"/>
      <c r="BO24" s="3">
        <f t="shared" si="5"/>
        <v>482600</v>
      </c>
      <c r="BP24" s="3"/>
      <c r="BQ24" s="3">
        <v>10</v>
      </c>
      <c r="BR24" s="3">
        <f t="shared" si="6"/>
        <v>300000</v>
      </c>
      <c r="BS24" s="95">
        <f t="shared" si="7"/>
        <v>782600</v>
      </c>
      <c r="BT24" s="4">
        <f t="shared" si="7"/>
        <v>782600</v>
      </c>
    </row>
    <row r="25" spans="1:72" s="34" customFormat="1" ht="26.25" hidden="1" customHeight="1">
      <c r="A25" s="35">
        <v>17</v>
      </c>
      <c r="B25" s="36" t="str">
        <f>'[2]Chấm công'!B23</f>
        <v>Lê Trung Thành</v>
      </c>
      <c r="C25" s="37" t="s">
        <v>38</v>
      </c>
      <c r="D25" s="38" t="str">
        <f>'[2]XẾP LOẠI'!I26</f>
        <v>A</v>
      </c>
      <c r="E25" s="37">
        <v>5954000</v>
      </c>
      <c r="F25" s="38">
        <f>'[2]Chấm công'!AH23</f>
        <v>10</v>
      </c>
      <c r="G25" s="38">
        <f>'[2]Chấm công'!AI23</f>
        <v>1</v>
      </c>
      <c r="H25" s="38">
        <f>'[2]Chấm công'!AJ23</f>
        <v>0</v>
      </c>
      <c r="I25" s="38">
        <f>'[2]Chấm công'!AM23</f>
        <v>0</v>
      </c>
      <c r="J25" s="38"/>
      <c r="K25" s="38">
        <f>'[2]Chấm công'!AL23</f>
        <v>0</v>
      </c>
      <c r="L25" s="38">
        <f>'[2]Chấm công'!AN23</f>
        <v>5</v>
      </c>
      <c r="M25" s="39">
        <f>'[2]Chấm công'!AO23</f>
        <v>5</v>
      </c>
      <c r="N25" s="39">
        <f>'[2]Chấm công'!AQ23</f>
        <v>0</v>
      </c>
      <c r="O25" s="38">
        <f>'[2]Hạng B1'!CR23</f>
        <v>0</v>
      </c>
      <c r="P25" s="38">
        <f>'[2]Hạng B1'!CS23</f>
        <v>0</v>
      </c>
      <c r="Q25" s="38">
        <f>'[2]Hạng B2 '!DV26</f>
        <v>0</v>
      </c>
      <c r="R25" s="38">
        <f>'[2]Hạng B2 '!DW26</f>
        <v>4</v>
      </c>
      <c r="S25" s="38"/>
      <c r="T25" s="38">
        <f>'[2]Hạng C '!DU26</f>
        <v>0</v>
      </c>
      <c r="U25" s="40"/>
      <c r="V25" s="39"/>
      <c r="W25" s="39"/>
      <c r="X25" s="39"/>
      <c r="Y25" s="39">
        <f t="shared" si="9"/>
        <v>3380000</v>
      </c>
      <c r="Z25" s="39">
        <f t="shared" si="10"/>
        <v>0</v>
      </c>
      <c r="AA25" s="53">
        <v>5099000</v>
      </c>
      <c r="AB25" s="53"/>
      <c r="AC25" s="41"/>
      <c r="AD25" s="41"/>
      <c r="AE25" s="41"/>
      <c r="AF25" s="39"/>
      <c r="AG25" s="39"/>
      <c r="AH25" s="39"/>
      <c r="AI25" s="39"/>
      <c r="AJ25" s="55"/>
      <c r="AK25" s="55"/>
      <c r="AL25" s="39">
        <f>'[2]Hạng B1'!CN23+'[2]Hạng B2 '!DR26+'[2]Hạng C '!DP26</f>
        <v>3380000</v>
      </c>
      <c r="AM25" s="39">
        <f>'[2]Hạng B1'!CO23+'[2]Hạng B2 '!DS26+'[2]Hạng C '!DQ26</f>
        <v>828000</v>
      </c>
      <c r="AN25" s="39"/>
      <c r="AO25" s="39"/>
      <c r="AP25" s="39">
        <v>-288000</v>
      </c>
      <c r="AQ25" s="42">
        <f t="shared" si="8"/>
        <v>3920000</v>
      </c>
      <c r="AR25" s="3">
        <f t="shared" si="0"/>
        <v>34000</v>
      </c>
      <c r="AS25" s="3">
        <f t="shared" si="1"/>
        <v>408000</v>
      </c>
      <c r="AT25" s="3">
        <f t="shared" si="2"/>
        <v>76000</v>
      </c>
      <c r="AU25" s="3">
        <f t="shared" si="3"/>
        <v>51000</v>
      </c>
      <c r="AV25" s="3"/>
      <c r="AW25" s="3"/>
      <c r="AX25" s="3"/>
      <c r="AY25" s="3"/>
      <c r="AZ25" s="3"/>
      <c r="BA25" s="3"/>
      <c r="BB25" s="3"/>
      <c r="BC25" s="5"/>
      <c r="BD25" s="5"/>
      <c r="BE25" s="3"/>
      <c r="BF25" s="3"/>
      <c r="BG25" s="3"/>
      <c r="BH25" s="3">
        <f t="shared" si="4"/>
        <v>569000</v>
      </c>
      <c r="BI25" s="3"/>
      <c r="BJ25" s="3"/>
      <c r="BK25" s="3"/>
      <c r="BL25" s="3"/>
      <c r="BM25" s="3"/>
      <c r="BN25" s="3"/>
      <c r="BO25" s="3">
        <f t="shared" si="5"/>
        <v>3351000</v>
      </c>
      <c r="BP25" s="3"/>
      <c r="BQ25" s="3">
        <v>10</v>
      </c>
      <c r="BR25" s="3">
        <f t="shared" si="6"/>
        <v>300000</v>
      </c>
      <c r="BS25" s="95">
        <f t="shared" si="7"/>
        <v>3651000</v>
      </c>
      <c r="BT25" s="4">
        <f t="shared" si="7"/>
        <v>3651000</v>
      </c>
    </row>
    <row r="26" spans="1:72" s="34" customFormat="1" ht="26.25" hidden="1" customHeight="1">
      <c r="A26" s="64">
        <v>18</v>
      </c>
      <c r="B26" s="57" t="s">
        <v>73</v>
      </c>
      <c r="C26" s="58" t="s">
        <v>38</v>
      </c>
      <c r="D26" s="73" t="str">
        <f>'[2]XẾP LOẠI'!I27</f>
        <v>A</v>
      </c>
      <c r="E26" s="37">
        <v>5954000</v>
      </c>
      <c r="F26" s="38">
        <f>'[2]Chấm công'!AH24</f>
        <v>0</v>
      </c>
      <c r="G26" s="59">
        <f>'[2]Chấm công'!AI24</f>
        <v>1</v>
      </c>
      <c r="H26" s="59">
        <f>'[2]Chấm công'!AJ24</f>
        <v>0</v>
      </c>
      <c r="I26" s="59">
        <v>16</v>
      </c>
      <c r="J26" s="38">
        <f>'[2]Chấm công'!AM24</f>
        <v>20</v>
      </c>
      <c r="K26" s="59">
        <f>'[2]Chấm công'!AL24</f>
        <v>0</v>
      </c>
      <c r="L26" s="38">
        <f>'[2]Chấm công'!AN24</f>
        <v>0</v>
      </c>
      <c r="M26" s="39">
        <f>'[2]Chấm công'!AO24</f>
        <v>0</v>
      </c>
      <c r="N26" s="60">
        <f>'[2]Chấm công'!AQ24</f>
        <v>0</v>
      </c>
      <c r="O26" s="59"/>
      <c r="P26" s="59"/>
      <c r="Q26" s="59"/>
      <c r="R26" s="59"/>
      <c r="S26" s="59"/>
      <c r="T26" s="74"/>
      <c r="U26" s="61"/>
      <c r="V26" s="60"/>
      <c r="W26" s="60"/>
      <c r="X26" s="60"/>
      <c r="Y26" s="39">
        <f t="shared" si="9"/>
        <v>0</v>
      </c>
      <c r="Z26" s="39">
        <f t="shared" si="10"/>
        <v>0</v>
      </c>
      <c r="AA26" s="66">
        <v>5099000</v>
      </c>
      <c r="AB26" s="66"/>
      <c r="AC26" s="41"/>
      <c r="AD26" s="62"/>
      <c r="AE26" s="62"/>
      <c r="AF26" s="60"/>
      <c r="AG26" s="60"/>
      <c r="AH26" s="60">
        <f>AA26</f>
        <v>5099000</v>
      </c>
      <c r="AI26" s="60"/>
      <c r="AJ26" s="67"/>
      <c r="AK26" s="67"/>
      <c r="AL26" s="39"/>
      <c r="AM26" s="39"/>
      <c r="AN26" s="60"/>
      <c r="AO26" s="60"/>
      <c r="AP26" s="60"/>
      <c r="AQ26" s="42">
        <f t="shared" si="8"/>
        <v>5099000</v>
      </c>
      <c r="AR26" s="7">
        <f t="shared" si="0"/>
        <v>46000</v>
      </c>
      <c r="AS26" s="7">
        <f t="shared" si="1"/>
        <v>408000</v>
      </c>
      <c r="AT26" s="7">
        <f t="shared" si="2"/>
        <v>76000</v>
      </c>
      <c r="AU26" s="7">
        <f t="shared" si="3"/>
        <v>51000</v>
      </c>
      <c r="AV26" s="7"/>
      <c r="AW26" s="7"/>
      <c r="AX26" s="7"/>
      <c r="AY26" s="7"/>
      <c r="AZ26" s="7"/>
      <c r="BA26" s="7"/>
      <c r="BB26" s="7"/>
      <c r="BC26" s="8"/>
      <c r="BD26" s="8"/>
      <c r="BE26" s="7"/>
      <c r="BF26" s="7"/>
      <c r="BG26" s="7"/>
      <c r="BH26" s="7">
        <f t="shared" si="4"/>
        <v>581000</v>
      </c>
      <c r="BI26" s="7"/>
      <c r="BJ26" s="7"/>
      <c r="BK26" s="7"/>
      <c r="BL26" s="7"/>
      <c r="BM26" s="7"/>
      <c r="BN26" s="7"/>
      <c r="BO26" s="7">
        <f t="shared" si="5"/>
        <v>4518000</v>
      </c>
      <c r="BP26" s="7"/>
      <c r="BQ26" s="3">
        <v>20</v>
      </c>
      <c r="BR26" s="7">
        <f t="shared" si="6"/>
        <v>600000</v>
      </c>
      <c r="BS26" s="96">
        <f t="shared" si="7"/>
        <v>5118000</v>
      </c>
      <c r="BT26" s="9">
        <f t="shared" si="7"/>
        <v>5118000</v>
      </c>
    </row>
    <row r="27" spans="1:72" s="34" customFormat="1" ht="26.25" hidden="1" customHeight="1" thickBot="1">
      <c r="A27" s="75"/>
      <c r="B27" s="76" t="s">
        <v>39</v>
      </c>
      <c r="C27" s="76"/>
      <c r="D27" s="77"/>
      <c r="E27" s="78">
        <f t="shared" ref="E27:AO27" si="11">SUM(E9:E26)</f>
        <v>113920000</v>
      </c>
      <c r="F27" s="78">
        <f t="shared" si="11"/>
        <v>180</v>
      </c>
      <c r="G27" s="78">
        <f t="shared" si="11"/>
        <v>18</v>
      </c>
      <c r="H27" s="78">
        <f t="shared" si="11"/>
        <v>4</v>
      </c>
      <c r="I27" s="78">
        <f t="shared" si="11"/>
        <v>16</v>
      </c>
      <c r="J27" s="78">
        <f t="shared" si="11"/>
        <v>20</v>
      </c>
      <c r="K27" s="78">
        <f t="shared" si="11"/>
        <v>0</v>
      </c>
      <c r="L27" s="78">
        <f t="shared" si="11"/>
        <v>75</v>
      </c>
      <c r="M27" s="78">
        <f t="shared" si="11"/>
        <v>81</v>
      </c>
      <c r="N27" s="78">
        <f t="shared" si="11"/>
        <v>0</v>
      </c>
      <c r="O27" s="78">
        <f t="shared" si="11"/>
        <v>5</v>
      </c>
      <c r="P27" s="78">
        <f t="shared" si="11"/>
        <v>25</v>
      </c>
      <c r="Q27" s="78">
        <f t="shared" si="11"/>
        <v>9</v>
      </c>
      <c r="R27" s="78">
        <f t="shared" si="11"/>
        <v>48</v>
      </c>
      <c r="S27" s="78">
        <f t="shared" si="11"/>
        <v>0</v>
      </c>
      <c r="T27" s="78">
        <f t="shared" si="11"/>
        <v>26</v>
      </c>
      <c r="U27" s="78">
        <f t="shared" si="11"/>
        <v>0</v>
      </c>
      <c r="V27" s="78">
        <f t="shared" si="11"/>
        <v>0</v>
      </c>
      <c r="W27" s="78">
        <f t="shared" si="11"/>
        <v>0</v>
      </c>
      <c r="X27" s="78">
        <f t="shared" si="11"/>
        <v>0</v>
      </c>
      <c r="Y27" s="78"/>
      <c r="Z27" s="78"/>
      <c r="AA27" s="78">
        <f t="shared" si="11"/>
        <v>94873000</v>
      </c>
      <c r="AB27" s="78">
        <f t="shared" si="11"/>
        <v>0</v>
      </c>
      <c r="AC27" s="78">
        <f t="shared" si="11"/>
        <v>3018000</v>
      </c>
      <c r="AD27" s="78">
        <f t="shared" si="11"/>
        <v>667000</v>
      </c>
      <c r="AE27" s="78">
        <f t="shared" si="11"/>
        <v>0</v>
      </c>
      <c r="AF27" s="78">
        <f t="shared" si="11"/>
        <v>216000</v>
      </c>
      <c r="AG27" s="78">
        <f t="shared" si="11"/>
        <v>1423000</v>
      </c>
      <c r="AH27" s="78">
        <f t="shared" si="11"/>
        <v>5099000</v>
      </c>
      <c r="AI27" s="78">
        <f t="shared" si="11"/>
        <v>0</v>
      </c>
      <c r="AJ27" s="78">
        <f t="shared" si="11"/>
        <v>0</v>
      </c>
      <c r="AK27" s="78">
        <f t="shared" si="11"/>
        <v>7881000</v>
      </c>
      <c r="AL27" s="78">
        <f t="shared" si="11"/>
        <v>97351000</v>
      </c>
      <c r="AM27" s="78">
        <f t="shared" si="11"/>
        <v>39175000</v>
      </c>
      <c r="AN27" s="78">
        <f t="shared" si="11"/>
        <v>0</v>
      </c>
      <c r="AO27" s="78">
        <f t="shared" si="11"/>
        <v>19000</v>
      </c>
      <c r="AP27" s="78">
        <f>SUM(AP9:AP26)</f>
        <v>-3126000</v>
      </c>
      <c r="AQ27" s="78">
        <f>SUM(AQ9:AQ26)</f>
        <v>151723000</v>
      </c>
      <c r="AR27" s="78">
        <f t="shared" ref="AR27:BS27" si="12">SUM(AR9:AR26)</f>
        <v>1303000</v>
      </c>
      <c r="AS27" s="78">
        <f t="shared" si="12"/>
        <v>7591000</v>
      </c>
      <c r="AT27" s="78">
        <f t="shared" si="12"/>
        <v>1417000</v>
      </c>
      <c r="AU27" s="78">
        <f t="shared" si="12"/>
        <v>948000</v>
      </c>
      <c r="AV27" s="78">
        <f t="shared" si="12"/>
        <v>0</v>
      </c>
      <c r="AW27" s="78">
        <f t="shared" si="12"/>
        <v>0</v>
      </c>
      <c r="AX27" s="78">
        <f t="shared" si="12"/>
        <v>0</v>
      </c>
      <c r="AY27" s="78">
        <f t="shared" si="12"/>
        <v>0</v>
      </c>
      <c r="AZ27" s="78">
        <f t="shared" si="12"/>
        <v>0</v>
      </c>
      <c r="BA27" s="78">
        <f t="shared" si="12"/>
        <v>0</v>
      </c>
      <c r="BB27" s="78">
        <f t="shared" si="12"/>
        <v>0</v>
      </c>
      <c r="BC27" s="78">
        <f t="shared" si="12"/>
        <v>0</v>
      </c>
      <c r="BD27" s="78">
        <f t="shared" si="12"/>
        <v>0</v>
      </c>
      <c r="BE27" s="78">
        <f t="shared" si="12"/>
        <v>4388500</v>
      </c>
      <c r="BF27" s="78">
        <f t="shared" si="12"/>
        <v>16944703</v>
      </c>
      <c r="BG27" s="78">
        <f t="shared" si="12"/>
        <v>0</v>
      </c>
      <c r="BH27" s="78">
        <f t="shared" si="12"/>
        <v>32592203</v>
      </c>
      <c r="BI27" s="78">
        <f t="shared" si="12"/>
        <v>0</v>
      </c>
      <c r="BJ27" s="78">
        <f t="shared" si="12"/>
        <v>0</v>
      </c>
      <c r="BK27" s="78">
        <f t="shared" si="12"/>
        <v>0</v>
      </c>
      <c r="BL27" s="78">
        <f t="shared" si="12"/>
        <v>0</v>
      </c>
      <c r="BM27" s="78">
        <f t="shared" si="12"/>
        <v>0</v>
      </c>
      <c r="BN27" s="78">
        <f t="shared" si="12"/>
        <v>0</v>
      </c>
      <c r="BO27" s="78">
        <f t="shared" si="12"/>
        <v>119130797</v>
      </c>
      <c r="BP27" s="78">
        <f t="shared" si="12"/>
        <v>0</v>
      </c>
      <c r="BQ27" s="78">
        <f t="shared" si="12"/>
        <v>200</v>
      </c>
      <c r="BR27" s="78">
        <f t="shared" si="12"/>
        <v>6000000</v>
      </c>
      <c r="BS27" s="97">
        <f t="shared" si="12"/>
        <v>125130797</v>
      </c>
      <c r="BT27" s="79">
        <f>SUM(BT9:BT26)</f>
        <v>124263500</v>
      </c>
    </row>
    <row r="28" spans="1:72" s="84" customFormat="1" ht="48" customHeight="1" thickBot="1">
      <c r="A28" s="80"/>
      <c r="B28" s="81" t="s">
        <v>39</v>
      </c>
      <c r="C28" s="81"/>
      <c r="D28" s="82"/>
      <c r="E28" s="83">
        <f>E14</f>
        <v>6067000</v>
      </c>
      <c r="F28" s="83">
        <f t="shared" ref="F28:BQ28" si="13">F14</f>
        <v>10</v>
      </c>
      <c r="G28" s="83">
        <f t="shared" si="13"/>
        <v>1</v>
      </c>
      <c r="H28" s="83">
        <f t="shared" si="13"/>
        <v>0</v>
      </c>
      <c r="I28" s="83">
        <f t="shared" si="13"/>
        <v>0</v>
      </c>
      <c r="J28" s="83">
        <f t="shared" si="13"/>
        <v>0</v>
      </c>
      <c r="K28" s="83">
        <f t="shared" si="13"/>
        <v>0</v>
      </c>
      <c r="L28" s="83">
        <f t="shared" si="13"/>
        <v>5</v>
      </c>
      <c r="M28" s="83">
        <f t="shared" si="13"/>
        <v>5</v>
      </c>
      <c r="N28" s="83">
        <f t="shared" si="13"/>
        <v>0</v>
      </c>
      <c r="O28" s="83">
        <f t="shared" si="13"/>
        <v>0</v>
      </c>
      <c r="P28" s="83">
        <f t="shared" si="13"/>
        <v>1</v>
      </c>
      <c r="Q28" s="83">
        <f t="shared" si="13"/>
        <v>0</v>
      </c>
      <c r="R28" s="83">
        <f t="shared" si="13"/>
        <v>1</v>
      </c>
      <c r="S28" s="83">
        <f t="shared" si="13"/>
        <v>0</v>
      </c>
      <c r="T28" s="83">
        <f t="shared" si="13"/>
        <v>0</v>
      </c>
      <c r="U28" s="83">
        <f t="shared" si="13"/>
        <v>0</v>
      </c>
      <c r="V28" s="83">
        <f t="shared" si="13"/>
        <v>0</v>
      </c>
      <c r="W28" s="83">
        <f t="shared" si="13"/>
        <v>0</v>
      </c>
      <c r="X28" s="83">
        <f t="shared" si="13"/>
        <v>0</v>
      </c>
      <c r="Y28" s="83">
        <f t="shared" si="13"/>
        <v>1656000</v>
      </c>
      <c r="Z28" s="83">
        <f t="shared" si="13"/>
        <v>0</v>
      </c>
      <c r="AA28" s="83">
        <f t="shared" si="13"/>
        <v>5149000</v>
      </c>
      <c r="AB28" s="83">
        <f t="shared" si="13"/>
        <v>0</v>
      </c>
      <c r="AC28" s="83">
        <f t="shared" si="13"/>
        <v>0</v>
      </c>
      <c r="AD28" s="83">
        <f t="shared" si="13"/>
        <v>0</v>
      </c>
      <c r="AE28" s="83">
        <f t="shared" si="13"/>
        <v>0</v>
      </c>
      <c r="AF28" s="83">
        <f t="shared" si="13"/>
        <v>0</v>
      </c>
      <c r="AG28" s="83">
        <f t="shared" si="13"/>
        <v>0</v>
      </c>
      <c r="AH28" s="83">
        <f t="shared" si="13"/>
        <v>0</v>
      </c>
      <c r="AI28" s="83">
        <f t="shared" si="13"/>
        <v>0</v>
      </c>
      <c r="AJ28" s="83">
        <f t="shared" si="13"/>
        <v>0</v>
      </c>
      <c r="AK28" s="83">
        <f t="shared" si="13"/>
        <v>0</v>
      </c>
      <c r="AL28" s="83">
        <f t="shared" si="13"/>
        <v>1656000</v>
      </c>
      <c r="AM28" s="83">
        <f t="shared" si="13"/>
        <v>0</v>
      </c>
      <c r="AN28" s="83">
        <f t="shared" si="13"/>
        <v>0</v>
      </c>
      <c r="AO28" s="83">
        <f t="shared" si="13"/>
        <v>0</v>
      </c>
      <c r="AP28" s="83">
        <f t="shared" si="13"/>
        <v>0</v>
      </c>
      <c r="AQ28" s="83">
        <f t="shared" si="13"/>
        <v>1656000</v>
      </c>
      <c r="AR28" s="83">
        <f t="shared" si="13"/>
        <v>11000</v>
      </c>
      <c r="AS28" s="83">
        <f t="shared" si="13"/>
        <v>412000</v>
      </c>
      <c r="AT28" s="83">
        <f t="shared" si="13"/>
        <v>77000</v>
      </c>
      <c r="AU28" s="83">
        <f t="shared" si="13"/>
        <v>51000</v>
      </c>
      <c r="AV28" s="83">
        <f t="shared" si="13"/>
        <v>0</v>
      </c>
      <c r="AW28" s="83">
        <f t="shared" si="13"/>
        <v>0</v>
      </c>
      <c r="AX28" s="83">
        <f t="shared" si="13"/>
        <v>0</v>
      </c>
      <c r="AY28" s="83">
        <f t="shared" si="13"/>
        <v>0</v>
      </c>
      <c r="AZ28" s="83">
        <f t="shared" si="13"/>
        <v>0</v>
      </c>
      <c r="BA28" s="83">
        <f t="shared" si="13"/>
        <v>0</v>
      </c>
      <c r="BB28" s="83">
        <f t="shared" si="13"/>
        <v>0</v>
      </c>
      <c r="BC28" s="83">
        <f t="shared" si="13"/>
        <v>0</v>
      </c>
      <c r="BD28" s="83">
        <f t="shared" si="13"/>
        <v>0</v>
      </c>
      <c r="BE28" s="83">
        <f t="shared" si="13"/>
        <v>0</v>
      </c>
      <c r="BF28" s="83">
        <f t="shared" si="13"/>
        <v>537703</v>
      </c>
      <c r="BG28" s="83">
        <f t="shared" si="13"/>
        <v>0</v>
      </c>
      <c r="BH28" s="83">
        <f t="shared" si="13"/>
        <v>1088703</v>
      </c>
      <c r="BI28" s="83">
        <f t="shared" si="13"/>
        <v>0</v>
      </c>
      <c r="BJ28" s="83">
        <f t="shared" si="13"/>
        <v>0</v>
      </c>
      <c r="BK28" s="83">
        <f t="shared" si="13"/>
        <v>0</v>
      </c>
      <c r="BL28" s="83">
        <f t="shared" si="13"/>
        <v>0</v>
      </c>
      <c r="BM28" s="83">
        <f t="shared" si="13"/>
        <v>0</v>
      </c>
      <c r="BN28" s="83">
        <f t="shared" si="13"/>
        <v>0</v>
      </c>
      <c r="BO28" s="83">
        <f t="shared" si="13"/>
        <v>567297</v>
      </c>
      <c r="BP28" s="83">
        <f t="shared" si="13"/>
        <v>0</v>
      </c>
      <c r="BQ28" s="83">
        <f t="shared" si="13"/>
        <v>10</v>
      </c>
      <c r="BR28" s="83">
        <f>BR14</f>
        <v>300000</v>
      </c>
      <c r="BS28" s="98">
        <f>BS14</f>
        <v>867297</v>
      </c>
      <c r="BT28" s="85"/>
    </row>
    <row r="29" spans="1:72" ht="16.5" thickTop="1"/>
    <row r="30" spans="1:72" s="87" customFormat="1" ht="18.75">
      <c r="A30" s="86"/>
      <c r="C30" s="268" t="s">
        <v>86</v>
      </c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86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Q30" s="268" t="s">
        <v>85</v>
      </c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H30" s="268" t="s">
        <v>84</v>
      </c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</row>
    <row r="31" spans="1:72" s="90" customFormat="1" ht="18.75">
      <c r="A31" s="89"/>
      <c r="D31" s="91"/>
      <c r="E31" s="92"/>
      <c r="F31" s="89"/>
      <c r="G31" s="89"/>
      <c r="H31" s="89"/>
      <c r="I31" s="89"/>
      <c r="J31" s="89"/>
      <c r="K31" s="89"/>
      <c r="L31" s="89"/>
      <c r="M31" s="89"/>
      <c r="N31" s="89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89"/>
      <c r="AB31" s="89"/>
      <c r="AQ31" s="86"/>
    </row>
    <row r="32" spans="1:72" s="90" customFormat="1" ht="76.5" customHeight="1">
      <c r="A32" s="89"/>
      <c r="D32" s="91"/>
      <c r="E32" s="92"/>
      <c r="F32" s="89"/>
      <c r="G32" s="89"/>
      <c r="H32" s="89"/>
      <c r="I32" s="89"/>
      <c r="J32" s="89"/>
      <c r="K32" s="89"/>
      <c r="L32" s="89"/>
      <c r="M32" s="89"/>
      <c r="N32" s="89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89"/>
      <c r="AB32" s="89"/>
      <c r="AQ32" s="86"/>
    </row>
    <row r="33" spans="1:71" s="90" customFormat="1" ht="18.75">
      <c r="A33" s="89"/>
      <c r="D33" s="91"/>
      <c r="E33" s="92"/>
      <c r="F33" s="89"/>
      <c r="G33" s="89"/>
      <c r="H33" s="89"/>
      <c r="I33" s="89"/>
      <c r="J33" s="89"/>
      <c r="K33" s="89"/>
      <c r="L33" s="89"/>
      <c r="M33" s="89"/>
      <c r="N33" s="89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89"/>
      <c r="AB33" s="89"/>
      <c r="AQ33" s="86"/>
    </row>
    <row r="34" spans="1:71" s="90" customFormat="1" ht="18.75">
      <c r="A34" s="89"/>
      <c r="D34" s="91"/>
      <c r="E34" s="92"/>
      <c r="F34" s="89"/>
      <c r="G34" s="89"/>
      <c r="H34" s="89"/>
      <c r="I34" s="89"/>
      <c r="J34" s="89"/>
      <c r="K34" s="89"/>
      <c r="L34" s="89"/>
      <c r="M34" s="89"/>
      <c r="N34" s="89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89"/>
      <c r="AB34" s="89"/>
      <c r="AQ34" s="86"/>
    </row>
    <row r="35" spans="1:71" s="90" customFormat="1" ht="18.75">
      <c r="A35" s="89"/>
      <c r="D35" s="91"/>
      <c r="E35" s="92"/>
      <c r="F35" s="89"/>
      <c r="G35" s="89"/>
      <c r="H35" s="89"/>
      <c r="I35" s="89"/>
      <c r="J35" s="89"/>
      <c r="K35" s="89"/>
      <c r="L35" s="89"/>
      <c r="M35" s="89"/>
      <c r="N35" s="89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89"/>
      <c r="AB35" s="89"/>
      <c r="AQ35" s="86"/>
    </row>
    <row r="36" spans="1:71" s="90" customFormat="1" ht="18.75">
      <c r="A36" s="89"/>
      <c r="C36" s="307" t="s">
        <v>87</v>
      </c>
      <c r="D36" s="307"/>
      <c r="E36" s="307"/>
      <c r="F36" s="307"/>
      <c r="G36" s="307"/>
      <c r="H36" s="307"/>
      <c r="I36" s="307"/>
      <c r="J36" s="307"/>
      <c r="K36" s="307"/>
      <c r="L36" s="307"/>
      <c r="M36" s="307"/>
      <c r="N36" s="89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89"/>
      <c r="AB36" s="89"/>
      <c r="AQ36" s="307" t="s">
        <v>89</v>
      </c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H36" s="307" t="s">
        <v>88</v>
      </c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</row>
    <row r="37" spans="1:71" s="90" customFormat="1" ht="18.75">
      <c r="A37" s="89"/>
      <c r="D37" s="91"/>
      <c r="E37" s="92"/>
      <c r="F37" s="89"/>
      <c r="G37" s="89"/>
      <c r="H37" s="89"/>
      <c r="I37" s="89"/>
      <c r="J37" s="89"/>
      <c r="K37" s="89"/>
      <c r="L37" s="89"/>
      <c r="M37" s="89"/>
      <c r="N37" s="89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89"/>
      <c r="AB37" s="89"/>
      <c r="AQ37" s="86"/>
    </row>
    <row r="38" spans="1:71" s="90" customFormat="1" ht="18.75">
      <c r="A38" s="89"/>
      <c r="D38" s="91"/>
      <c r="E38" s="92"/>
      <c r="F38" s="89"/>
      <c r="G38" s="89"/>
      <c r="H38" s="89"/>
      <c r="I38" s="89"/>
      <c r="J38" s="89"/>
      <c r="K38" s="89"/>
      <c r="L38" s="89"/>
      <c r="M38" s="89"/>
      <c r="N38" s="89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89"/>
      <c r="AB38" s="89"/>
      <c r="AQ38" s="86"/>
    </row>
    <row r="39" spans="1:71" s="90" customFormat="1" ht="18.75">
      <c r="A39" s="89"/>
      <c r="D39" s="91"/>
      <c r="E39" s="92"/>
      <c r="F39" s="89"/>
      <c r="G39" s="89"/>
      <c r="H39" s="89"/>
      <c r="I39" s="89"/>
      <c r="J39" s="89"/>
      <c r="K39" s="89"/>
      <c r="L39" s="89"/>
      <c r="M39" s="89"/>
      <c r="N39" s="89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89"/>
      <c r="AB39" s="89"/>
      <c r="AQ39" s="86"/>
    </row>
    <row r="40" spans="1:71" s="90" customFormat="1" ht="18.75">
      <c r="A40" s="89"/>
      <c r="D40" s="91"/>
      <c r="E40" s="92"/>
      <c r="F40" s="89"/>
      <c r="G40" s="89"/>
      <c r="H40" s="89"/>
      <c r="I40" s="89"/>
      <c r="J40" s="89"/>
      <c r="K40" s="89"/>
      <c r="L40" s="89"/>
      <c r="M40" s="89"/>
      <c r="N40" s="89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89"/>
      <c r="AB40" s="89"/>
      <c r="AQ40" s="86"/>
    </row>
    <row r="41" spans="1:71" s="90" customFormat="1" ht="18.75">
      <c r="A41" s="89"/>
      <c r="D41" s="91"/>
      <c r="E41" s="92"/>
      <c r="F41" s="89"/>
      <c r="G41" s="89"/>
      <c r="H41" s="89"/>
      <c r="I41" s="89"/>
      <c r="J41" s="89"/>
      <c r="K41" s="89"/>
      <c r="L41" s="89"/>
      <c r="M41" s="89"/>
      <c r="N41" s="89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89"/>
      <c r="AB41" s="89"/>
      <c r="AQ41" s="86"/>
    </row>
    <row r="53" spans="1:43" s="20" customFormat="1">
      <c r="A53" s="69"/>
      <c r="B53" s="17"/>
      <c r="C53" s="17"/>
      <c r="D53" s="22"/>
      <c r="E53" s="56"/>
      <c r="F53" s="69"/>
      <c r="G53" s="69"/>
      <c r="H53" s="69"/>
      <c r="I53" s="69"/>
      <c r="J53" s="69"/>
      <c r="K53" s="69"/>
      <c r="L53" s="69"/>
      <c r="M53" s="69"/>
      <c r="N53" s="69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69"/>
      <c r="AB53" s="69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70"/>
    </row>
    <row r="54" spans="1:43" s="20" customFormat="1">
      <c r="A54" s="69"/>
      <c r="B54" s="17"/>
      <c r="C54" s="17"/>
      <c r="D54" s="22"/>
      <c r="E54" s="56"/>
      <c r="F54" s="69"/>
      <c r="G54" s="69"/>
      <c r="H54" s="69"/>
      <c r="I54" s="69"/>
      <c r="J54" s="69"/>
      <c r="K54" s="69"/>
      <c r="L54" s="69"/>
      <c r="M54" s="69"/>
      <c r="N54" s="69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69"/>
      <c r="AB54" s="69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70"/>
    </row>
    <row r="55" spans="1:43" s="20" customFormat="1">
      <c r="A55" s="69"/>
      <c r="B55" s="17"/>
      <c r="C55" s="17"/>
      <c r="D55" s="22"/>
      <c r="E55" s="56"/>
      <c r="F55" s="69"/>
      <c r="G55" s="69"/>
      <c r="H55" s="69"/>
      <c r="I55" s="69"/>
      <c r="J55" s="69"/>
      <c r="K55" s="69"/>
      <c r="L55" s="69"/>
      <c r="M55" s="69"/>
      <c r="N55" s="69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69"/>
      <c r="AB55" s="69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70"/>
    </row>
    <row r="56" spans="1:43" s="20" customFormat="1">
      <c r="A56" s="69"/>
      <c r="B56" s="17"/>
      <c r="C56" s="17"/>
      <c r="D56" s="22"/>
      <c r="E56" s="56"/>
      <c r="F56" s="69"/>
      <c r="G56" s="69"/>
      <c r="H56" s="69"/>
      <c r="I56" s="69"/>
      <c r="J56" s="69"/>
      <c r="K56" s="69"/>
      <c r="L56" s="69"/>
      <c r="M56" s="69"/>
      <c r="N56" s="69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69"/>
      <c r="AB56" s="69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70"/>
    </row>
    <row r="57" spans="1:43" s="20" customFormat="1">
      <c r="A57" s="69"/>
      <c r="B57" s="17"/>
      <c r="C57" s="17"/>
      <c r="D57" s="22"/>
      <c r="E57" s="56"/>
      <c r="F57" s="69"/>
      <c r="G57" s="69"/>
      <c r="H57" s="69"/>
      <c r="I57" s="69"/>
      <c r="J57" s="69"/>
      <c r="K57" s="69"/>
      <c r="L57" s="69"/>
      <c r="M57" s="69"/>
      <c r="N57" s="69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69"/>
      <c r="AB57" s="69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70"/>
    </row>
    <row r="58" spans="1:43" s="20" customFormat="1">
      <c r="A58" s="69"/>
      <c r="B58" s="17"/>
      <c r="C58" s="17"/>
      <c r="D58" s="22"/>
      <c r="E58" s="56"/>
      <c r="F58" s="69"/>
      <c r="G58" s="69"/>
      <c r="H58" s="69"/>
      <c r="I58" s="69"/>
      <c r="J58" s="69"/>
      <c r="K58" s="69"/>
      <c r="L58" s="69"/>
      <c r="M58" s="69"/>
      <c r="N58" s="69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69"/>
      <c r="AB58" s="69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70"/>
    </row>
    <row r="59" spans="1:43" s="20" customFormat="1">
      <c r="A59" s="69"/>
      <c r="B59" s="17"/>
      <c r="C59" s="17"/>
      <c r="D59" s="22"/>
      <c r="E59" s="56"/>
      <c r="F59" s="69"/>
      <c r="G59" s="69"/>
      <c r="H59" s="69"/>
      <c r="I59" s="69"/>
      <c r="J59" s="69"/>
      <c r="K59" s="69"/>
      <c r="L59" s="69"/>
      <c r="M59" s="69"/>
      <c r="N59" s="69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69"/>
      <c r="AB59" s="69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70"/>
    </row>
    <row r="60" spans="1:43" s="20" customFormat="1">
      <c r="A60" s="69"/>
      <c r="B60" s="17"/>
      <c r="C60" s="17"/>
      <c r="D60" s="22"/>
      <c r="E60" s="56"/>
      <c r="F60" s="69"/>
      <c r="G60" s="69"/>
      <c r="H60" s="69"/>
      <c r="I60" s="69"/>
      <c r="J60" s="69"/>
      <c r="K60" s="69"/>
      <c r="L60" s="69"/>
      <c r="M60" s="69"/>
      <c r="N60" s="69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69"/>
      <c r="AB60" s="69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70"/>
    </row>
    <row r="61" spans="1:43" s="20" customFormat="1">
      <c r="A61" s="69"/>
      <c r="B61" s="17"/>
      <c r="C61" s="17"/>
      <c r="D61" s="22"/>
      <c r="E61" s="56"/>
      <c r="F61" s="69"/>
      <c r="G61" s="69"/>
      <c r="H61" s="69"/>
      <c r="I61" s="69"/>
      <c r="J61" s="69"/>
      <c r="K61" s="69"/>
      <c r="L61" s="69"/>
      <c r="M61" s="69"/>
      <c r="N61" s="69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69"/>
      <c r="AB61" s="69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70"/>
    </row>
  </sheetData>
  <mergeCells count="53">
    <mergeCell ref="C30:M30"/>
    <mergeCell ref="C36:M36"/>
    <mergeCell ref="BT6:BT8"/>
    <mergeCell ref="BF7:BF8"/>
    <mergeCell ref="BG7:BG8"/>
    <mergeCell ref="BH7:BH8"/>
    <mergeCell ref="BH30:BS30"/>
    <mergeCell ref="BH36:BS36"/>
    <mergeCell ref="AA30:AL30"/>
    <mergeCell ref="AQ30:BF30"/>
    <mergeCell ref="AQ36:BF36"/>
    <mergeCell ref="AZ7:AZ8"/>
    <mergeCell ref="BA7:BA8"/>
    <mergeCell ref="BB7:BB8"/>
    <mergeCell ref="BC7:BC8"/>
    <mergeCell ref="BD7:BD8"/>
    <mergeCell ref="BP6:BP8"/>
    <mergeCell ref="BQ6:BQ8"/>
    <mergeCell ref="BR6:BR8"/>
    <mergeCell ref="BS6:BS8"/>
    <mergeCell ref="BN6:BN8"/>
    <mergeCell ref="BO6:BO8"/>
    <mergeCell ref="BJ6:BJ8"/>
    <mergeCell ref="BK6:BK8"/>
    <mergeCell ref="BL6:BL8"/>
    <mergeCell ref="BM6:BM8"/>
    <mergeCell ref="BI6:BI8"/>
    <mergeCell ref="AR6:BH6"/>
    <mergeCell ref="AV7:AV8"/>
    <mergeCell ref="AW7:AW8"/>
    <mergeCell ref="AX7:AX8"/>
    <mergeCell ref="AY7:AY8"/>
    <mergeCell ref="AU7:AU8"/>
    <mergeCell ref="AR7:AR8"/>
    <mergeCell ref="AS7:AS8"/>
    <mergeCell ref="AT7:AT8"/>
    <mergeCell ref="BE7:BE8"/>
    <mergeCell ref="A1:E1"/>
    <mergeCell ref="A2:E2"/>
    <mergeCell ref="A4:AQ4"/>
    <mergeCell ref="A6:A8"/>
    <mergeCell ref="B6:B8"/>
    <mergeCell ref="C6:C8"/>
    <mergeCell ref="D6:D8"/>
    <mergeCell ref="E6:E8"/>
    <mergeCell ref="F6:L7"/>
    <mergeCell ref="M6:N7"/>
    <mergeCell ref="O6:X6"/>
    <mergeCell ref="AA6:AB7"/>
    <mergeCell ref="AC6:AP6"/>
    <mergeCell ref="AQ6:AQ8"/>
    <mergeCell ref="AC7:AJ7"/>
    <mergeCell ref="AK7:AP7"/>
  </mergeCells>
  <pageMargins left="0.7" right="0.2" top="0.75" bottom="0.75" header="0.3" footer="0.3"/>
  <pageSetup paperSize="8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F859A-E16B-4822-A532-1B513617D765}">
  <sheetPr>
    <pageSetUpPr fitToPage="1"/>
  </sheetPr>
  <dimension ref="A1:BV57"/>
  <sheetViews>
    <sheetView tabSelected="1" workbookViewId="0">
      <pane xSplit="4" ySplit="8" topLeftCell="AX9" activePane="bottomRight" state="frozen"/>
      <selection pane="topRight" activeCell="E1" sqref="E1"/>
      <selection pane="bottomLeft" activeCell="A10" sqref="A10"/>
      <selection pane="bottomRight" activeCell="BM7" sqref="BM7:BM8"/>
    </sheetView>
  </sheetViews>
  <sheetFormatPr defaultColWidth="10" defaultRowHeight="15.75"/>
  <cols>
    <col min="1" max="1" width="7.140625" style="69" customWidth="1"/>
    <col min="2" max="2" width="14" style="17" bestFit="1" customWidth="1"/>
    <col min="3" max="3" width="8.5703125" style="17" bestFit="1" customWidth="1"/>
    <col min="4" max="4" width="19" style="69" customWidth="1"/>
    <col min="5" max="5" width="13.7109375" style="22" customWidth="1"/>
    <col min="6" max="6" width="10" style="22" hidden="1" customWidth="1"/>
    <col min="7" max="7" width="7.5703125" style="17" customWidth="1"/>
    <col min="8" max="8" width="6.7109375" style="69" customWidth="1"/>
    <col min="9" max="9" width="6.85546875" style="69" customWidth="1"/>
    <col min="10" max="10" width="10" style="69" customWidth="1"/>
    <col min="11" max="11" width="11.7109375" style="21" hidden="1" customWidth="1"/>
    <col min="12" max="12" width="7.28515625" style="69" customWidth="1"/>
    <col min="13" max="13" width="7.5703125" style="69" customWidth="1"/>
    <col min="14" max="14" width="7.7109375" style="69" customWidth="1"/>
    <col min="15" max="15" width="13" style="69" hidden="1" customWidth="1"/>
    <col min="16" max="16" width="9.140625" style="69" hidden="1" customWidth="1"/>
    <col min="17" max="17" width="17.140625" style="69" hidden="1" customWidth="1"/>
    <col min="18" max="18" width="12.85546875" style="21" hidden="1" customWidth="1"/>
    <col min="19" max="19" width="9.85546875" style="21" hidden="1" customWidth="1"/>
    <col min="20" max="20" width="7" style="21" customWidth="1"/>
    <col min="21" max="22" width="7" style="21" hidden="1" customWidth="1"/>
    <col min="23" max="23" width="5.85546875" style="21" hidden="1" customWidth="1"/>
    <col min="24" max="24" width="6.140625" style="21" hidden="1" customWidth="1"/>
    <col min="25" max="25" width="5.85546875" style="21" hidden="1" customWidth="1"/>
    <col min="26" max="26" width="14" style="17" customWidth="1"/>
    <col min="27" max="27" width="11.85546875" style="17" customWidth="1"/>
    <col min="28" max="28" width="8.85546875" style="17" hidden="1" customWidth="1"/>
    <col min="29" max="29" width="9.85546875" style="17" customWidth="1"/>
    <col min="30" max="30" width="10.85546875" style="17" customWidth="1"/>
    <col min="31" max="31" width="10.7109375" style="17" customWidth="1"/>
    <col min="32" max="32" width="9" style="17" customWidth="1"/>
    <col min="33" max="33" width="16.28515625" style="17" hidden="1" customWidth="1"/>
    <col min="34" max="34" width="15.5703125" style="17" hidden="1" customWidth="1"/>
    <col min="35" max="35" width="10.85546875" style="17" hidden="1" customWidth="1"/>
    <col min="36" max="36" width="9.5703125" style="17" customWidth="1"/>
    <col min="37" max="37" width="13" style="17" hidden="1" customWidth="1"/>
    <col min="38" max="38" width="8.140625" style="17" hidden="1" customWidth="1"/>
    <col min="39" max="39" width="14.140625" style="17" bestFit="1" customWidth="1"/>
    <col min="40" max="40" width="10.28515625" style="17" hidden="1" customWidth="1"/>
    <col min="41" max="41" width="12.140625" style="17" customWidth="1"/>
    <col min="42" max="42" width="12" style="17" customWidth="1"/>
    <col min="43" max="43" width="13.28515625" style="70" customWidth="1"/>
    <col min="44" max="44" width="12.5703125" style="70" hidden="1" customWidth="1"/>
    <col min="45" max="45" width="9" style="70" hidden="1" customWidth="1"/>
    <col min="46" max="46" width="13.42578125" style="17" hidden="1" customWidth="1"/>
    <col min="47" max="47" width="8.28515625" style="17" hidden="1" customWidth="1"/>
    <col min="48" max="48" width="10.42578125" style="17" hidden="1" customWidth="1"/>
    <col min="49" max="49" width="14.42578125" style="17" hidden="1" customWidth="1"/>
    <col min="50" max="50" width="13.42578125" style="17" customWidth="1"/>
    <col min="51" max="51" width="9.42578125" style="208" customWidth="1"/>
    <col min="52" max="52" width="9.5703125" style="193" customWidth="1"/>
    <col min="53" max="53" width="8.42578125" style="193" customWidth="1"/>
    <col min="54" max="54" width="9" style="193" bestFit="1" customWidth="1"/>
    <col min="55" max="55" width="12.140625" style="193" hidden="1" customWidth="1"/>
    <col min="56" max="57" width="12.28515625" style="193" hidden="1" customWidth="1"/>
    <col min="58" max="58" width="10.7109375" style="193" hidden="1" customWidth="1"/>
    <col min="59" max="59" width="9.85546875" style="193" bestFit="1" customWidth="1"/>
    <col min="60" max="60" width="9.85546875" style="193" hidden="1" customWidth="1"/>
    <col min="61" max="61" width="11.7109375" style="193" hidden="1" customWidth="1"/>
    <col min="62" max="62" width="15.42578125" style="193" hidden="1" customWidth="1"/>
    <col min="63" max="63" width="15.140625" style="193" hidden="1" customWidth="1"/>
    <col min="64" max="64" width="34.42578125" style="193" hidden="1" customWidth="1"/>
    <col min="65" max="65" width="9.42578125" style="193" bestFit="1" customWidth="1"/>
    <col min="66" max="66" width="8.7109375" style="193" bestFit="1" customWidth="1"/>
    <col min="67" max="67" width="11.85546875" style="193" customWidth="1"/>
    <col min="68" max="68" width="5.7109375" style="193" customWidth="1"/>
    <col min="69" max="69" width="8.42578125" style="193" customWidth="1"/>
    <col min="70" max="70" width="11.42578125" style="193" customWidth="1"/>
    <col min="71" max="71" width="8" style="193" customWidth="1"/>
    <col min="72" max="72" width="5.7109375" style="193" customWidth="1"/>
    <col min="73" max="73" width="9.85546875" style="193" customWidth="1"/>
    <col min="74" max="74" width="13.5703125" style="193" customWidth="1"/>
    <col min="75" max="256" width="10" style="17"/>
    <col min="257" max="257" width="4.42578125" style="17" customWidth="1"/>
    <col min="258" max="258" width="14" style="17" bestFit="1" customWidth="1"/>
    <col min="259" max="259" width="8.5703125" style="17" bestFit="1" customWidth="1"/>
    <col min="260" max="260" width="19" style="17" customWidth="1"/>
    <col min="261" max="261" width="13.7109375" style="17" customWidth="1"/>
    <col min="262" max="262" width="0" style="17" hidden="1" customWidth="1"/>
    <col min="263" max="263" width="10" style="17" customWidth="1"/>
    <col min="264" max="265" width="10.28515625" style="17" customWidth="1"/>
    <col min="266" max="266" width="10" style="17" customWidth="1"/>
    <col min="267" max="267" width="0" style="17" hidden="1" customWidth="1"/>
    <col min="268" max="268" width="8.5703125" style="17" customWidth="1"/>
    <col min="269" max="269" width="7.5703125" style="17" customWidth="1"/>
    <col min="270" max="270" width="8.7109375" style="17" customWidth="1"/>
    <col min="271" max="275" width="0" style="17" hidden="1" customWidth="1"/>
    <col min="276" max="276" width="7" style="17" customWidth="1"/>
    <col min="277" max="281" width="0" style="17" hidden="1" customWidth="1"/>
    <col min="282" max="283" width="14" style="17" customWidth="1"/>
    <col min="284" max="284" width="0" style="17" hidden="1" customWidth="1"/>
    <col min="285" max="285" width="9.85546875" style="17" customWidth="1"/>
    <col min="286" max="287" width="13.140625" style="17" bestFit="1" customWidth="1"/>
    <col min="288" max="288" width="12.7109375" style="17" customWidth="1"/>
    <col min="289" max="291" width="0" style="17" hidden="1" customWidth="1"/>
    <col min="292" max="292" width="13.140625" style="17" customWidth="1"/>
    <col min="293" max="294" width="0" style="17" hidden="1" customWidth="1"/>
    <col min="295" max="295" width="14.140625" style="17" bestFit="1" customWidth="1"/>
    <col min="296" max="296" width="0" style="17" hidden="1" customWidth="1"/>
    <col min="297" max="297" width="18" style="17" customWidth="1"/>
    <col min="298" max="298" width="14.42578125" style="17" bestFit="1" customWidth="1"/>
    <col min="299" max="299" width="16.5703125" style="17" customWidth="1"/>
    <col min="300" max="305" width="0" style="17" hidden="1" customWidth="1"/>
    <col min="306" max="306" width="17.85546875" style="17" customWidth="1"/>
    <col min="307" max="307" width="11.140625" style="17" customWidth="1"/>
    <col min="308" max="308" width="20.42578125" style="17" customWidth="1"/>
    <col min="309" max="309" width="19.28515625" style="17" customWidth="1"/>
    <col min="310" max="310" width="16.140625" style="17" customWidth="1"/>
    <col min="311" max="512" width="10" style="17"/>
    <col min="513" max="513" width="4.42578125" style="17" customWidth="1"/>
    <col min="514" max="514" width="14" style="17" bestFit="1" customWidth="1"/>
    <col min="515" max="515" width="8.5703125" style="17" bestFit="1" customWidth="1"/>
    <col min="516" max="516" width="19" style="17" customWidth="1"/>
    <col min="517" max="517" width="13.7109375" style="17" customWidth="1"/>
    <col min="518" max="518" width="0" style="17" hidden="1" customWidth="1"/>
    <col min="519" max="519" width="10" style="17" customWidth="1"/>
    <col min="520" max="521" width="10.28515625" style="17" customWidth="1"/>
    <col min="522" max="522" width="10" style="17" customWidth="1"/>
    <col min="523" max="523" width="0" style="17" hidden="1" customWidth="1"/>
    <col min="524" max="524" width="8.5703125" style="17" customWidth="1"/>
    <col min="525" max="525" width="7.5703125" style="17" customWidth="1"/>
    <col min="526" max="526" width="8.7109375" style="17" customWidth="1"/>
    <col min="527" max="531" width="0" style="17" hidden="1" customWidth="1"/>
    <col min="532" max="532" width="7" style="17" customWidth="1"/>
    <col min="533" max="537" width="0" style="17" hidden="1" customWidth="1"/>
    <col min="538" max="539" width="14" style="17" customWidth="1"/>
    <col min="540" max="540" width="0" style="17" hidden="1" customWidth="1"/>
    <col min="541" max="541" width="9.85546875" style="17" customWidth="1"/>
    <col min="542" max="543" width="13.140625" style="17" bestFit="1" customWidth="1"/>
    <col min="544" max="544" width="12.7109375" style="17" customWidth="1"/>
    <col min="545" max="547" width="0" style="17" hidden="1" customWidth="1"/>
    <col min="548" max="548" width="13.140625" style="17" customWidth="1"/>
    <col min="549" max="550" width="0" style="17" hidden="1" customWidth="1"/>
    <col min="551" max="551" width="14.140625" style="17" bestFit="1" customWidth="1"/>
    <col min="552" max="552" width="0" style="17" hidden="1" customWidth="1"/>
    <col min="553" max="553" width="18" style="17" customWidth="1"/>
    <col min="554" max="554" width="14.42578125" style="17" bestFit="1" customWidth="1"/>
    <col min="555" max="555" width="16.5703125" style="17" customWidth="1"/>
    <col min="556" max="561" width="0" style="17" hidden="1" customWidth="1"/>
    <col min="562" max="562" width="17.85546875" style="17" customWidth="1"/>
    <col min="563" max="563" width="11.140625" style="17" customWidth="1"/>
    <col min="564" max="564" width="20.42578125" style="17" customWidth="1"/>
    <col min="565" max="565" width="19.28515625" style="17" customWidth="1"/>
    <col min="566" max="566" width="16.140625" style="17" customWidth="1"/>
    <col min="567" max="768" width="10" style="17"/>
    <col min="769" max="769" width="4.42578125" style="17" customWidth="1"/>
    <col min="770" max="770" width="14" style="17" bestFit="1" customWidth="1"/>
    <col min="771" max="771" width="8.5703125" style="17" bestFit="1" customWidth="1"/>
    <col min="772" max="772" width="19" style="17" customWidth="1"/>
    <col min="773" max="773" width="13.7109375" style="17" customWidth="1"/>
    <col min="774" max="774" width="0" style="17" hidden="1" customWidth="1"/>
    <col min="775" max="775" width="10" style="17" customWidth="1"/>
    <col min="776" max="777" width="10.28515625" style="17" customWidth="1"/>
    <col min="778" max="778" width="10" style="17" customWidth="1"/>
    <col min="779" max="779" width="0" style="17" hidden="1" customWidth="1"/>
    <col min="780" max="780" width="8.5703125" style="17" customWidth="1"/>
    <col min="781" max="781" width="7.5703125" style="17" customWidth="1"/>
    <col min="782" max="782" width="8.7109375" style="17" customWidth="1"/>
    <col min="783" max="787" width="0" style="17" hidden="1" customWidth="1"/>
    <col min="788" max="788" width="7" style="17" customWidth="1"/>
    <col min="789" max="793" width="0" style="17" hidden="1" customWidth="1"/>
    <col min="794" max="795" width="14" style="17" customWidth="1"/>
    <col min="796" max="796" width="0" style="17" hidden="1" customWidth="1"/>
    <col min="797" max="797" width="9.85546875" style="17" customWidth="1"/>
    <col min="798" max="799" width="13.140625" style="17" bestFit="1" customWidth="1"/>
    <col min="800" max="800" width="12.7109375" style="17" customWidth="1"/>
    <col min="801" max="803" width="0" style="17" hidden="1" customWidth="1"/>
    <col min="804" max="804" width="13.140625" style="17" customWidth="1"/>
    <col min="805" max="806" width="0" style="17" hidden="1" customWidth="1"/>
    <col min="807" max="807" width="14.140625" style="17" bestFit="1" customWidth="1"/>
    <col min="808" max="808" width="0" style="17" hidden="1" customWidth="1"/>
    <col min="809" max="809" width="18" style="17" customWidth="1"/>
    <col min="810" max="810" width="14.42578125" style="17" bestFit="1" customWidth="1"/>
    <col min="811" max="811" width="16.5703125" style="17" customWidth="1"/>
    <col min="812" max="817" width="0" style="17" hidden="1" customWidth="1"/>
    <col min="818" max="818" width="17.85546875" style="17" customWidth="1"/>
    <col min="819" max="819" width="11.140625" style="17" customWidth="1"/>
    <col min="820" max="820" width="20.42578125" style="17" customWidth="1"/>
    <col min="821" max="821" width="19.28515625" style="17" customWidth="1"/>
    <col min="822" max="822" width="16.140625" style="17" customWidth="1"/>
    <col min="823" max="1024" width="10" style="17"/>
    <col min="1025" max="1025" width="4.42578125" style="17" customWidth="1"/>
    <col min="1026" max="1026" width="14" style="17" bestFit="1" customWidth="1"/>
    <col min="1027" max="1027" width="8.5703125" style="17" bestFit="1" customWidth="1"/>
    <col min="1028" max="1028" width="19" style="17" customWidth="1"/>
    <col min="1029" max="1029" width="13.7109375" style="17" customWidth="1"/>
    <col min="1030" max="1030" width="0" style="17" hidden="1" customWidth="1"/>
    <col min="1031" max="1031" width="10" style="17" customWidth="1"/>
    <col min="1032" max="1033" width="10.28515625" style="17" customWidth="1"/>
    <col min="1034" max="1034" width="10" style="17" customWidth="1"/>
    <col min="1035" max="1035" width="0" style="17" hidden="1" customWidth="1"/>
    <col min="1036" max="1036" width="8.5703125" style="17" customWidth="1"/>
    <col min="1037" max="1037" width="7.5703125" style="17" customWidth="1"/>
    <col min="1038" max="1038" width="8.7109375" style="17" customWidth="1"/>
    <col min="1039" max="1043" width="0" style="17" hidden="1" customWidth="1"/>
    <col min="1044" max="1044" width="7" style="17" customWidth="1"/>
    <col min="1045" max="1049" width="0" style="17" hidden="1" customWidth="1"/>
    <col min="1050" max="1051" width="14" style="17" customWidth="1"/>
    <col min="1052" max="1052" width="0" style="17" hidden="1" customWidth="1"/>
    <col min="1053" max="1053" width="9.85546875" style="17" customWidth="1"/>
    <col min="1054" max="1055" width="13.140625" style="17" bestFit="1" customWidth="1"/>
    <col min="1056" max="1056" width="12.7109375" style="17" customWidth="1"/>
    <col min="1057" max="1059" width="0" style="17" hidden="1" customWidth="1"/>
    <col min="1060" max="1060" width="13.140625" style="17" customWidth="1"/>
    <col min="1061" max="1062" width="0" style="17" hidden="1" customWidth="1"/>
    <col min="1063" max="1063" width="14.140625" style="17" bestFit="1" customWidth="1"/>
    <col min="1064" max="1064" width="0" style="17" hidden="1" customWidth="1"/>
    <col min="1065" max="1065" width="18" style="17" customWidth="1"/>
    <col min="1066" max="1066" width="14.42578125" style="17" bestFit="1" customWidth="1"/>
    <col min="1067" max="1067" width="16.5703125" style="17" customWidth="1"/>
    <col min="1068" max="1073" width="0" style="17" hidden="1" customWidth="1"/>
    <col min="1074" max="1074" width="17.85546875" style="17" customWidth="1"/>
    <col min="1075" max="1075" width="11.140625" style="17" customWidth="1"/>
    <col min="1076" max="1076" width="20.42578125" style="17" customWidth="1"/>
    <col min="1077" max="1077" width="19.28515625" style="17" customWidth="1"/>
    <col min="1078" max="1078" width="16.140625" style="17" customWidth="1"/>
    <col min="1079" max="1280" width="10" style="17"/>
    <col min="1281" max="1281" width="4.42578125" style="17" customWidth="1"/>
    <col min="1282" max="1282" width="14" style="17" bestFit="1" customWidth="1"/>
    <col min="1283" max="1283" width="8.5703125" style="17" bestFit="1" customWidth="1"/>
    <col min="1284" max="1284" width="19" style="17" customWidth="1"/>
    <col min="1285" max="1285" width="13.7109375" style="17" customWidth="1"/>
    <col min="1286" max="1286" width="0" style="17" hidden="1" customWidth="1"/>
    <col min="1287" max="1287" width="10" style="17" customWidth="1"/>
    <col min="1288" max="1289" width="10.28515625" style="17" customWidth="1"/>
    <col min="1290" max="1290" width="10" style="17" customWidth="1"/>
    <col min="1291" max="1291" width="0" style="17" hidden="1" customWidth="1"/>
    <col min="1292" max="1292" width="8.5703125" style="17" customWidth="1"/>
    <col min="1293" max="1293" width="7.5703125" style="17" customWidth="1"/>
    <col min="1294" max="1294" width="8.7109375" style="17" customWidth="1"/>
    <col min="1295" max="1299" width="0" style="17" hidden="1" customWidth="1"/>
    <col min="1300" max="1300" width="7" style="17" customWidth="1"/>
    <col min="1301" max="1305" width="0" style="17" hidden="1" customWidth="1"/>
    <col min="1306" max="1307" width="14" style="17" customWidth="1"/>
    <col min="1308" max="1308" width="0" style="17" hidden="1" customWidth="1"/>
    <col min="1309" max="1309" width="9.85546875" style="17" customWidth="1"/>
    <col min="1310" max="1311" width="13.140625" style="17" bestFit="1" customWidth="1"/>
    <col min="1312" max="1312" width="12.7109375" style="17" customWidth="1"/>
    <col min="1313" max="1315" width="0" style="17" hidden="1" customWidth="1"/>
    <col min="1316" max="1316" width="13.140625" style="17" customWidth="1"/>
    <col min="1317" max="1318" width="0" style="17" hidden="1" customWidth="1"/>
    <col min="1319" max="1319" width="14.140625" style="17" bestFit="1" customWidth="1"/>
    <col min="1320" max="1320" width="0" style="17" hidden="1" customWidth="1"/>
    <col min="1321" max="1321" width="18" style="17" customWidth="1"/>
    <col min="1322" max="1322" width="14.42578125" style="17" bestFit="1" customWidth="1"/>
    <col min="1323" max="1323" width="16.5703125" style="17" customWidth="1"/>
    <col min="1324" max="1329" width="0" style="17" hidden="1" customWidth="1"/>
    <col min="1330" max="1330" width="17.85546875" style="17" customWidth="1"/>
    <col min="1331" max="1331" width="11.140625" style="17" customWidth="1"/>
    <col min="1332" max="1332" width="20.42578125" style="17" customWidth="1"/>
    <col min="1333" max="1333" width="19.28515625" style="17" customWidth="1"/>
    <col min="1334" max="1334" width="16.140625" style="17" customWidth="1"/>
    <col min="1335" max="1536" width="10" style="17"/>
    <col min="1537" max="1537" width="4.42578125" style="17" customWidth="1"/>
    <col min="1538" max="1538" width="14" style="17" bestFit="1" customWidth="1"/>
    <col min="1539" max="1539" width="8.5703125" style="17" bestFit="1" customWidth="1"/>
    <col min="1540" max="1540" width="19" style="17" customWidth="1"/>
    <col min="1541" max="1541" width="13.7109375" style="17" customWidth="1"/>
    <col min="1542" max="1542" width="0" style="17" hidden="1" customWidth="1"/>
    <col min="1543" max="1543" width="10" style="17" customWidth="1"/>
    <col min="1544" max="1545" width="10.28515625" style="17" customWidth="1"/>
    <col min="1546" max="1546" width="10" style="17" customWidth="1"/>
    <col min="1547" max="1547" width="0" style="17" hidden="1" customWidth="1"/>
    <col min="1548" max="1548" width="8.5703125" style="17" customWidth="1"/>
    <col min="1549" max="1549" width="7.5703125" style="17" customWidth="1"/>
    <col min="1550" max="1550" width="8.7109375" style="17" customWidth="1"/>
    <col min="1551" max="1555" width="0" style="17" hidden="1" customWidth="1"/>
    <col min="1556" max="1556" width="7" style="17" customWidth="1"/>
    <col min="1557" max="1561" width="0" style="17" hidden="1" customWidth="1"/>
    <col min="1562" max="1563" width="14" style="17" customWidth="1"/>
    <col min="1564" max="1564" width="0" style="17" hidden="1" customWidth="1"/>
    <col min="1565" max="1565" width="9.85546875" style="17" customWidth="1"/>
    <col min="1566" max="1567" width="13.140625" style="17" bestFit="1" customWidth="1"/>
    <col min="1568" max="1568" width="12.7109375" style="17" customWidth="1"/>
    <col min="1569" max="1571" width="0" style="17" hidden="1" customWidth="1"/>
    <col min="1572" max="1572" width="13.140625" style="17" customWidth="1"/>
    <col min="1573" max="1574" width="0" style="17" hidden="1" customWidth="1"/>
    <col min="1575" max="1575" width="14.140625" style="17" bestFit="1" customWidth="1"/>
    <col min="1576" max="1576" width="0" style="17" hidden="1" customWidth="1"/>
    <col min="1577" max="1577" width="18" style="17" customWidth="1"/>
    <col min="1578" max="1578" width="14.42578125" style="17" bestFit="1" customWidth="1"/>
    <col min="1579" max="1579" width="16.5703125" style="17" customWidth="1"/>
    <col min="1580" max="1585" width="0" style="17" hidden="1" customWidth="1"/>
    <col min="1586" max="1586" width="17.85546875" style="17" customWidth="1"/>
    <col min="1587" max="1587" width="11.140625" style="17" customWidth="1"/>
    <col min="1588" max="1588" width="20.42578125" style="17" customWidth="1"/>
    <col min="1589" max="1589" width="19.28515625" style="17" customWidth="1"/>
    <col min="1590" max="1590" width="16.140625" style="17" customWidth="1"/>
    <col min="1591" max="1792" width="10" style="17"/>
    <col min="1793" max="1793" width="4.42578125" style="17" customWidth="1"/>
    <col min="1794" max="1794" width="14" style="17" bestFit="1" customWidth="1"/>
    <col min="1795" max="1795" width="8.5703125" style="17" bestFit="1" customWidth="1"/>
    <col min="1796" max="1796" width="19" style="17" customWidth="1"/>
    <col min="1797" max="1797" width="13.7109375" style="17" customWidth="1"/>
    <col min="1798" max="1798" width="0" style="17" hidden="1" customWidth="1"/>
    <col min="1799" max="1799" width="10" style="17" customWidth="1"/>
    <col min="1800" max="1801" width="10.28515625" style="17" customWidth="1"/>
    <col min="1802" max="1802" width="10" style="17" customWidth="1"/>
    <col min="1803" max="1803" width="0" style="17" hidden="1" customWidth="1"/>
    <col min="1804" max="1804" width="8.5703125" style="17" customWidth="1"/>
    <col min="1805" max="1805" width="7.5703125" style="17" customWidth="1"/>
    <col min="1806" max="1806" width="8.7109375" style="17" customWidth="1"/>
    <col min="1807" max="1811" width="0" style="17" hidden="1" customWidth="1"/>
    <col min="1812" max="1812" width="7" style="17" customWidth="1"/>
    <col min="1813" max="1817" width="0" style="17" hidden="1" customWidth="1"/>
    <col min="1818" max="1819" width="14" style="17" customWidth="1"/>
    <col min="1820" max="1820" width="0" style="17" hidden="1" customWidth="1"/>
    <col min="1821" max="1821" width="9.85546875" style="17" customWidth="1"/>
    <col min="1822" max="1823" width="13.140625" style="17" bestFit="1" customWidth="1"/>
    <col min="1824" max="1824" width="12.7109375" style="17" customWidth="1"/>
    <col min="1825" max="1827" width="0" style="17" hidden="1" customWidth="1"/>
    <col min="1828" max="1828" width="13.140625" style="17" customWidth="1"/>
    <col min="1829" max="1830" width="0" style="17" hidden="1" customWidth="1"/>
    <col min="1831" max="1831" width="14.140625" style="17" bestFit="1" customWidth="1"/>
    <col min="1832" max="1832" width="0" style="17" hidden="1" customWidth="1"/>
    <col min="1833" max="1833" width="18" style="17" customWidth="1"/>
    <col min="1834" max="1834" width="14.42578125" style="17" bestFit="1" customWidth="1"/>
    <col min="1835" max="1835" width="16.5703125" style="17" customWidth="1"/>
    <col min="1836" max="1841" width="0" style="17" hidden="1" customWidth="1"/>
    <col min="1842" max="1842" width="17.85546875" style="17" customWidth="1"/>
    <col min="1843" max="1843" width="11.140625" style="17" customWidth="1"/>
    <col min="1844" max="1844" width="20.42578125" style="17" customWidth="1"/>
    <col min="1845" max="1845" width="19.28515625" style="17" customWidth="1"/>
    <col min="1846" max="1846" width="16.140625" style="17" customWidth="1"/>
    <col min="1847" max="2048" width="10" style="17"/>
    <col min="2049" max="2049" width="4.42578125" style="17" customWidth="1"/>
    <col min="2050" max="2050" width="14" style="17" bestFit="1" customWidth="1"/>
    <col min="2051" max="2051" width="8.5703125" style="17" bestFit="1" customWidth="1"/>
    <col min="2052" max="2052" width="19" style="17" customWidth="1"/>
    <col min="2053" max="2053" width="13.7109375" style="17" customWidth="1"/>
    <col min="2054" max="2054" width="0" style="17" hidden="1" customWidth="1"/>
    <col min="2055" max="2055" width="10" style="17" customWidth="1"/>
    <col min="2056" max="2057" width="10.28515625" style="17" customWidth="1"/>
    <col min="2058" max="2058" width="10" style="17" customWidth="1"/>
    <col min="2059" max="2059" width="0" style="17" hidden="1" customWidth="1"/>
    <col min="2060" max="2060" width="8.5703125" style="17" customWidth="1"/>
    <col min="2061" max="2061" width="7.5703125" style="17" customWidth="1"/>
    <col min="2062" max="2062" width="8.7109375" style="17" customWidth="1"/>
    <col min="2063" max="2067" width="0" style="17" hidden="1" customWidth="1"/>
    <col min="2068" max="2068" width="7" style="17" customWidth="1"/>
    <col min="2069" max="2073" width="0" style="17" hidden="1" customWidth="1"/>
    <col min="2074" max="2075" width="14" style="17" customWidth="1"/>
    <col min="2076" max="2076" width="0" style="17" hidden="1" customWidth="1"/>
    <col min="2077" max="2077" width="9.85546875" style="17" customWidth="1"/>
    <col min="2078" max="2079" width="13.140625" style="17" bestFit="1" customWidth="1"/>
    <col min="2080" max="2080" width="12.7109375" style="17" customWidth="1"/>
    <col min="2081" max="2083" width="0" style="17" hidden="1" customWidth="1"/>
    <col min="2084" max="2084" width="13.140625" style="17" customWidth="1"/>
    <col min="2085" max="2086" width="0" style="17" hidden="1" customWidth="1"/>
    <col min="2087" max="2087" width="14.140625" style="17" bestFit="1" customWidth="1"/>
    <col min="2088" max="2088" width="0" style="17" hidden="1" customWidth="1"/>
    <col min="2089" max="2089" width="18" style="17" customWidth="1"/>
    <col min="2090" max="2090" width="14.42578125" style="17" bestFit="1" customWidth="1"/>
    <col min="2091" max="2091" width="16.5703125" style="17" customWidth="1"/>
    <col min="2092" max="2097" width="0" style="17" hidden="1" customWidth="1"/>
    <col min="2098" max="2098" width="17.85546875" style="17" customWidth="1"/>
    <col min="2099" max="2099" width="11.140625" style="17" customWidth="1"/>
    <col min="2100" max="2100" width="20.42578125" style="17" customWidth="1"/>
    <col min="2101" max="2101" width="19.28515625" style="17" customWidth="1"/>
    <col min="2102" max="2102" width="16.140625" style="17" customWidth="1"/>
    <col min="2103" max="2304" width="10" style="17"/>
    <col min="2305" max="2305" width="4.42578125" style="17" customWidth="1"/>
    <col min="2306" max="2306" width="14" style="17" bestFit="1" customWidth="1"/>
    <col min="2307" max="2307" width="8.5703125" style="17" bestFit="1" customWidth="1"/>
    <col min="2308" max="2308" width="19" style="17" customWidth="1"/>
    <col min="2309" max="2309" width="13.7109375" style="17" customWidth="1"/>
    <col min="2310" max="2310" width="0" style="17" hidden="1" customWidth="1"/>
    <col min="2311" max="2311" width="10" style="17" customWidth="1"/>
    <col min="2312" max="2313" width="10.28515625" style="17" customWidth="1"/>
    <col min="2314" max="2314" width="10" style="17" customWidth="1"/>
    <col min="2315" max="2315" width="0" style="17" hidden="1" customWidth="1"/>
    <col min="2316" max="2316" width="8.5703125" style="17" customWidth="1"/>
    <col min="2317" max="2317" width="7.5703125" style="17" customWidth="1"/>
    <col min="2318" max="2318" width="8.7109375" style="17" customWidth="1"/>
    <col min="2319" max="2323" width="0" style="17" hidden="1" customWidth="1"/>
    <col min="2324" max="2324" width="7" style="17" customWidth="1"/>
    <col min="2325" max="2329" width="0" style="17" hidden="1" customWidth="1"/>
    <col min="2330" max="2331" width="14" style="17" customWidth="1"/>
    <col min="2332" max="2332" width="0" style="17" hidden="1" customWidth="1"/>
    <col min="2333" max="2333" width="9.85546875" style="17" customWidth="1"/>
    <col min="2334" max="2335" width="13.140625" style="17" bestFit="1" customWidth="1"/>
    <col min="2336" max="2336" width="12.7109375" style="17" customWidth="1"/>
    <col min="2337" max="2339" width="0" style="17" hidden="1" customWidth="1"/>
    <col min="2340" max="2340" width="13.140625" style="17" customWidth="1"/>
    <col min="2341" max="2342" width="0" style="17" hidden="1" customWidth="1"/>
    <col min="2343" max="2343" width="14.140625" style="17" bestFit="1" customWidth="1"/>
    <col min="2344" max="2344" width="0" style="17" hidden="1" customWidth="1"/>
    <col min="2345" max="2345" width="18" style="17" customWidth="1"/>
    <col min="2346" max="2346" width="14.42578125" style="17" bestFit="1" customWidth="1"/>
    <col min="2347" max="2347" width="16.5703125" style="17" customWidth="1"/>
    <col min="2348" max="2353" width="0" style="17" hidden="1" customWidth="1"/>
    <col min="2354" max="2354" width="17.85546875" style="17" customWidth="1"/>
    <col min="2355" max="2355" width="11.140625" style="17" customWidth="1"/>
    <col min="2356" max="2356" width="20.42578125" style="17" customWidth="1"/>
    <col min="2357" max="2357" width="19.28515625" style="17" customWidth="1"/>
    <col min="2358" max="2358" width="16.140625" style="17" customWidth="1"/>
    <col min="2359" max="2560" width="10" style="17"/>
    <col min="2561" max="2561" width="4.42578125" style="17" customWidth="1"/>
    <col min="2562" max="2562" width="14" style="17" bestFit="1" customWidth="1"/>
    <col min="2563" max="2563" width="8.5703125" style="17" bestFit="1" customWidth="1"/>
    <col min="2564" max="2564" width="19" style="17" customWidth="1"/>
    <col min="2565" max="2565" width="13.7109375" style="17" customWidth="1"/>
    <col min="2566" max="2566" width="0" style="17" hidden="1" customWidth="1"/>
    <col min="2567" max="2567" width="10" style="17" customWidth="1"/>
    <col min="2568" max="2569" width="10.28515625" style="17" customWidth="1"/>
    <col min="2570" max="2570" width="10" style="17" customWidth="1"/>
    <col min="2571" max="2571" width="0" style="17" hidden="1" customWidth="1"/>
    <col min="2572" max="2572" width="8.5703125" style="17" customWidth="1"/>
    <col min="2573" max="2573" width="7.5703125" style="17" customWidth="1"/>
    <col min="2574" max="2574" width="8.7109375" style="17" customWidth="1"/>
    <col min="2575" max="2579" width="0" style="17" hidden="1" customWidth="1"/>
    <col min="2580" max="2580" width="7" style="17" customWidth="1"/>
    <col min="2581" max="2585" width="0" style="17" hidden="1" customWidth="1"/>
    <col min="2586" max="2587" width="14" style="17" customWidth="1"/>
    <col min="2588" max="2588" width="0" style="17" hidden="1" customWidth="1"/>
    <col min="2589" max="2589" width="9.85546875" style="17" customWidth="1"/>
    <col min="2590" max="2591" width="13.140625" style="17" bestFit="1" customWidth="1"/>
    <col min="2592" max="2592" width="12.7109375" style="17" customWidth="1"/>
    <col min="2593" max="2595" width="0" style="17" hidden="1" customWidth="1"/>
    <col min="2596" max="2596" width="13.140625" style="17" customWidth="1"/>
    <col min="2597" max="2598" width="0" style="17" hidden="1" customWidth="1"/>
    <col min="2599" max="2599" width="14.140625" style="17" bestFit="1" customWidth="1"/>
    <col min="2600" max="2600" width="0" style="17" hidden="1" customWidth="1"/>
    <col min="2601" max="2601" width="18" style="17" customWidth="1"/>
    <col min="2602" max="2602" width="14.42578125" style="17" bestFit="1" customWidth="1"/>
    <col min="2603" max="2603" width="16.5703125" style="17" customWidth="1"/>
    <col min="2604" max="2609" width="0" style="17" hidden="1" customWidth="1"/>
    <col min="2610" max="2610" width="17.85546875" style="17" customWidth="1"/>
    <col min="2611" max="2611" width="11.140625" style="17" customWidth="1"/>
    <col min="2612" max="2612" width="20.42578125" style="17" customWidth="1"/>
    <col min="2613" max="2613" width="19.28515625" style="17" customWidth="1"/>
    <col min="2614" max="2614" width="16.140625" style="17" customWidth="1"/>
    <col min="2615" max="2816" width="10" style="17"/>
    <col min="2817" max="2817" width="4.42578125" style="17" customWidth="1"/>
    <col min="2818" max="2818" width="14" style="17" bestFit="1" customWidth="1"/>
    <col min="2819" max="2819" width="8.5703125" style="17" bestFit="1" customWidth="1"/>
    <col min="2820" max="2820" width="19" style="17" customWidth="1"/>
    <col min="2821" max="2821" width="13.7109375" style="17" customWidth="1"/>
    <col min="2822" max="2822" width="0" style="17" hidden="1" customWidth="1"/>
    <col min="2823" max="2823" width="10" style="17" customWidth="1"/>
    <col min="2824" max="2825" width="10.28515625" style="17" customWidth="1"/>
    <col min="2826" max="2826" width="10" style="17" customWidth="1"/>
    <col min="2827" max="2827" width="0" style="17" hidden="1" customWidth="1"/>
    <col min="2828" max="2828" width="8.5703125" style="17" customWidth="1"/>
    <col min="2829" max="2829" width="7.5703125" style="17" customWidth="1"/>
    <col min="2830" max="2830" width="8.7109375" style="17" customWidth="1"/>
    <col min="2831" max="2835" width="0" style="17" hidden="1" customWidth="1"/>
    <col min="2836" max="2836" width="7" style="17" customWidth="1"/>
    <col min="2837" max="2841" width="0" style="17" hidden="1" customWidth="1"/>
    <col min="2842" max="2843" width="14" style="17" customWidth="1"/>
    <col min="2844" max="2844" width="0" style="17" hidden="1" customWidth="1"/>
    <col min="2845" max="2845" width="9.85546875" style="17" customWidth="1"/>
    <col min="2846" max="2847" width="13.140625" style="17" bestFit="1" customWidth="1"/>
    <col min="2848" max="2848" width="12.7109375" style="17" customWidth="1"/>
    <col min="2849" max="2851" width="0" style="17" hidden="1" customWidth="1"/>
    <col min="2852" max="2852" width="13.140625" style="17" customWidth="1"/>
    <col min="2853" max="2854" width="0" style="17" hidden="1" customWidth="1"/>
    <col min="2855" max="2855" width="14.140625" style="17" bestFit="1" customWidth="1"/>
    <col min="2856" max="2856" width="0" style="17" hidden="1" customWidth="1"/>
    <col min="2857" max="2857" width="18" style="17" customWidth="1"/>
    <col min="2858" max="2858" width="14.42578125" style="17" bestFit="1" customWidth="1"/>
    <col min="2859" max="2859" width="16.5703125" style="17" customWidth="1"/>
    <col min="2860" max="2865" width="0" style="17" hidden="1" customWidth="1"/>
    <col min="2866" max="2866" width="17.85546875" style="17" customWidth="1"/>
    <col min="2867" max="2867" width="11.140625" style="17" customWidth="1"/>
    <col min="2868" max="2868" width="20.42578125" style="17" customWidth="1"/>
    <col min="2869" max="2869" width="19.28515625" style="17" customWidth="1"/>
    <col min="2870" max="2870" width="16.140625" style="17" customWidth="1"/>
    <col min="2871" max="3072" width="10" style="17"/>
    <col min="3073" max="3073" width="4.42578125" style="17" customWidth="1"/>
    <col min="3074" max="3074" width="14" style="17" bestFit="1" customWidth="1"/>
    <col min="3075" max="3075" width="8.5703125" style="17" bestFit="1" customWidth="1"/>
    <col min="3076" max="3076" width="19" style="17" customWidth="1"/>
    <col min="3077" max="3077" width="13.7109375" style="17" customWidth="1"/>
    <col min="3078" max="3078" width="0" style="17" hidden="1" customWidth="1"/>
    <col min="3079" max="3079" width="10" style="17" customWidth="1"/>
    <col min="3080" max="3081" width="10.28515625" style="17" customWidth="1"/>
    <col min="3082" max="3082" width="10" style="17" customWidth="1"/>
    <col min="3083" max="3083" width="0" style="17" hidden="1" customWidth="1"/>
    <col min="3084" max="3084" width="8.5703125" style="17" customWidth="1"/>
    <col min="3085" max="3085" width="7.5703125" style="17" customWidth="1"/>
    <col min="3086" max="3086" width="8.7109375" style="17" customWidth="1"/>
    <col min="3087" max="3091" width="0" style="17" hidden="1" customWidth="1"/>
    <col min="3092" max="3092" width="7" style="17" customWidth="1"/>
    <col min="3093" max="3097" width="0" style="17" hidden="1" customWidth="1"/>
    <col min="3098" max="3099" width="14" style="17" customWidth="1"/>
    <col min="3100" max="3100" width="0" style="17" hidden="1" customWidth="1"/>
    <col min="3101" max="3101" width="9.85546875" style="17" customWidth="1"/>
    <col min="3102" max="3103" width="13.140625" style="17" bestFit="1" customWidth="1"/>
    <col min="3104" max="3104" width="12.7109375" style="17" customWidth="1"/>
    <col min="3105" max="3107" width="0" style="17" hidden="1" customWidth="1"/>
    <col min="3108" max="3108" width="13.140625" style="17" customWidth="1"/>
    <col min="3109" max="3110" width="0" style="17" hidden="1" customWidth="1"/>
    <col min="3111" max="3111" width="14.140625" style="17" bestFit="1" customWidth="1"/>
    <col min="3112" max="3112" width="0" style="17" hidden="1" customWidth="1"/>
    <col min="3113" max="3113" width="18" style="17" customWidth="1"/>
    <col min="3114" max="3114" width="14.42578125" style="17" bestFit="1" customWidth="1"/>
    <col min="3115" max="3115" width="16.5703125" style="17" customWidth="1"/>
    <col min="3116" max="3121" width="0" style="17" hidden="1" customWidth="1"/>
    <col min="3122" max="3122" width="17.85546875" style="17" customWidth="1"/>
    <col min="3123" max="3123" width="11.140625" style="17" customWidth="1"/>
    <col min="3124" max="3124" width="20.42578125" style="17" customWidth="1"/>
    <col min="3125" max="3125" width="19.28515625" style="17" customWidth="1"/>
    <col min="3126" max="3126" width="16.140625" style="17" customWidth="1"/>
    <col min="3127" max="3328" width="10" style="17"/>
    <col min="3329" max="3329" width="4.42578125" style="17" customWidth="1"/>
    <col min="3330" max="3330" width="14" style="17" bestFit="1" customWidth="1"/>
    <col min="3331" max="3331" width="8.5703125" style="17" bestFit="1" customWidth="1"/>
    <col min="3332" max="3332" width="19" style="17" customWidth="1"/>
    <col min="3333" max="3333" width="13.7109375" style="17" customWidth="1"/>
    <col min="3334" max="3334" width="0" style="17" hidden="1" customWidth="1"/>
    <col min="3335" max="3335" width="10" style="17" customWidth="1"/>
    <col min="3336" max="3337" width="10.28515625" style="17" customWidth="1"/>
    <col min="3338" max="3338" width="10" style="17" customWidth="1"/>
    <col min="3339" max="3339" width="0" style="17" hidden="1" customWidth="1"/>
    <col min="3340" max="3340" width="8.5703125" style="17" customWidth="1"/>
    <col min="3341" max="3341" width="7.5703125" style="17" customWidth="1"/>
    <col min="3342" max="3342" width="8.7109375" style="17" customWidth="1"/>
    <col min="3343" max="3347" width="0" style="17" hidden="1" customWidth="1"/>
    <col min="3348" max="3348" width="7" style="17" customWidth="1"/>
    <col min="3349" max="3353" width="0" style="17" hidden="1" customWidth="1"/>
    <col min="3354" max="3355" width="14" style="17" customWidth="1"/>
    <col min="3356" max="3356" width="0" style="17" hidden="1" customWidth="1"/>
    <col min="3357" max="3357" width="9.85546875" style="17" customWidth="1"/>
    <col min="3358" max="3359" width="13.140625" style="17" bestFit="1" customWidth="1"/>
    <col min="3360" max="3360" width="12.7109375" style="17" customWidth="1"/>
    <col min="3361" max="3363" width="0" style="17" hidden="1" customWidth="1"/>
    <col min="3364" max="3364" width="13.140625" style="17" customWidth="1"/>
    <col min="3365" max="3366" width="0" style="17" hidden="1" customWidth="1"/>
    <col min="3367" max="3367" width="14.140625" style="17" bestFit="1" customWidth="1"/>
    <col min="3368" max="3368" width="0" style="17" hidden="1" customWidth="1"/>
    <col min="3369" max="3369" width="18" style="17" customWidth="1"/>
    <col min="3370" max="3370" width="14.42578125" style="17" bestFit="1" customWidth="1"/>
    <col min="3371" max="3371" width="16.5703125" style="17" customWidth="1"/>
    <col min="3372" max="3377" width="0" style="17" hidden="1" customWidth="1"/>
    <col min="3378" max="3378" width="17.85546875" style="17" customWidth="1"/>
    <col min="3379" max="3379" width="11.140625" style="17" customWidth="1"/>
    <col min="3380" max="3380" width="20.42578125" style="17" customWidth="1"/>
    <col min="3381" max="3381" width="19.28515625" style="17" customWidth="1"/>
    <col min="3382" max="3382" width="16.140625" style="17" customWidth="1"/>
    <col min="3383" max="3584" width="10" style="17"/>
    <col min="3585" max="3585" width="4.42578125" style="17" customWidth="1"/>
    <col min="3586" max="3586" width="14" style="17" bestFit="1" customWidth="1"/>
    <col min="3587" max="3587" width="8.5703125" style="17" bestFit="1" customWidth="1"/>
    <col min="3588" max="3588" width="19" style="17" customWidth="1"/>
    <col min="3589" max="3589" width="13.7109375" style="17" customWidth="1"/>
    <col min="3590" max="3590" width="0" style="17" hidden="1" customWidth="1"/>
    <col min="3591" max="3591" width="10" style="17" customWidth="1"/>
    <col min="3592" max="3593" width="10.28515625" style="17" customWidth="1"/>
    <col min="3594" max="3594" width="10" style="17" customWidth="1"/>
    <col min="3595" max="3595" width="0" style="17" hidden="1" customWidth="1"/>
    <col min="3596" max="3596" width="8.5703125" style="17" customWidth="1"/>
    <col min="3597" max="3597" width="7.5703125" style="17" customWidth="1"/>
    <col min="3598" max="3598" width="8.7109375" style="17" customWidth="1"/>
    <col min="3599" max="3603" width="0" style="17" hidden="1" customWidth="1"/>
    <col min="3604" max="3604" width="7" style="17" customWidth="1"/>
    <col min="3605" max="3609" width="0" style="17" hidden="1" customWidth="1"/>
    <col min="3610" max="3611" width="14" style="17" customWidth="1"/>
    <col min="3612" max="3612" width="0" style="17" hidden="1" customWidth="1"/>
    <col min="3613" max="3613" width="9.85546875" style="17" customWidth="1"/>
    <col min="3614" max="3615" width="13.140625" style="17" bestFit="1" customWidth="1"/>
    <col min="3616" max="3616" width="12.7109375" style="17" customWidth="1"/>
    <col min="3617" max="3619" width="0" style="17" hidden="1" customWidth="1"/>
    <col min="3620" max="3620" width="13.140625" style="17" customWidth="1"/>
    <col min="3621" max="3622" width="0" style="17" hidden="1" customWidth="1"/>
    <col min="3623" max="3623" width="14.140625" style="17" bestFit="1" customWidth="1"/>
    <col min="3624" max="3624" width="0" style="17" hidden="1" customWidth="1"/>
    <col min="3625" max="3625" width="18" style="17" customWidth="1"/>
    <col min="3626" max="3626" width="14.42578125" style="17" bestFit="1" customWidth="1"/>
    <col min="3627" max="3627" width="16.5703125" style="17" customWidth="1"/>
    <col min="3628" max="3633" width="0" style="17" hidden="1" customWidth="1"/>
    <col min="3634" max="3634" width="17.85546875" style="17" customWidth="1"/>
    <col min="3635" max="3635" width="11.140625" style="17" customWidth="1"/>
    <col min="3636" max="3636" width="20.42578125" style="17" customWidth="1"/>
    <col min="3637" max="3637" width="19.28515625" style="17" customWidth="1"/>
    <col min="3638" max="3638" width="16.140625" style="17" customWidth="1"/>
    <col min="3639" max="3840" width="10" style="17"/>
    <col min="3841" max="3841" width="4.42578125" style="17" customWidth="1"/>
    <col min="3842" max="3842" width="14" style="17" bestFit="1" customWidth="1"/>
    <col min="3843" max="3843" width="8.5703125" style="17" bestFit="1" customWidth="1"/>
    <col min="3844" max="3844" width="19" style="17" customWidth="1"/>
    <col min="3845" max="3845" width="13.7109375" style="17" customWidth="1"/>
    <col min="3846" max="3846" width="0" style="17" hidden="1" customWidth="1"/>
    <col min="3847" max="3847" width="10" style="17" customWidth="1"/>
    <col min="3848" max="3849" width="10.28515625" style="17" customWidth="1"/>
    <col min="3850" max="3850" width="10" style="17" customWidth="1"/>
    <col min="3851" max="3851" width="0" style="17" hidden="1" customWidth="1"/>
    <col min="3852" max="3852" width="8.5703125" style="17" customWidth="1"/>
    <col min="3853" max="3853" width="7.5703125" style="17" customWidth="1"/>
    <col min="3854" max="3854" width="8.7109375" style="17" customWidth="1"/>
    <col min="3855" max="3859" width="0" style="17" hidden="1" customWidth="1"/>
    <col min="3860" max="3860" width="7" style="17" customWidth="1"/>
    <col min="3861" max="3865" width="0" style="17" hidden="1" customWidth="1"/>
    <col min="3866" max="3867" width="14" style="17" customWidth="1"/>
    <col min="3868" max="3868" width="0" style="17" hidden="1" customWidth="1"/>
    <col min="3869" max="3869" width="9.85546875" style="17" customWidth="1"/>
    <col min="3870" max="3871" width="13.140625" style="17" bestFit="1" customWidth="1"/>
    <col min="3872" max="3872" width="12.7109375" style="17" customWidth="1"/>
    <col min="3873" max="3875" width="0" style="17" hidden="1" customWidth="1"/>
    <col min="3876" max="3876" width="13.140625" style="17" customWidth="1"/>
    <col min="3877" max="3878" width="0" style="17" hidden="1" customWidth="1"/>
    <col min="3879" max="3879" width="14.140625" style="17" bestFit="1" customWidth="1"/>
    <col min="3880" max="3880" width="0" style="17" hidden="1" customWidth="1"/>
    <col min="3881" max="3881" width="18" style="17" customWidth="1"/>
    <col min="3882" max="3882" width="14.42578125" style="17" bestFit="1" customWidth="1"/>
    <col min="3883" max="3883" width="16.5703125" style="17" customWidth="1"/>
    <col min="3884" max="3889" width="0" style="17" hidden="1" customWidth="1"/>
    <col min="3890" max="3890" width="17.85546875" style="17" customWidth="1"/>
    <col min="3891" max="3891" width="11.140625" style="17" customWidth="1"/>
    <col min="3892" max="3892" width="20.42578125" style="17" customWidth="1"/>
    <col min="3893" max="3893" width="19.28515625" style="17" customWidth="1"/>
    <col min="3894" max="3894" width="16.140625" style="17" customWidth="1"/>
    <col min="3895" max="4096" width="10" style="17"/>
    <col min="4097" max="4097" width="4.42578125" style="17" customWidth="1"/>
    <col min="4098" max="4098" width="14" style="17" bestFit="1" customWidth="1"/>
    <col min="4099" max="4099" width="8.5703125" style="17" bestFit="1" customWidth="1"/>
    <col min="4100" max="4100" width="19" style="17" customWidth="1"/>
    <col min="4101" max="4101" width="13.7109375" style="17" customWidth="1"/>
    <col min="4102" max="4102" width="0" style="17" hidden="1" customWidth="1"/>
    <col min="4103" max="4103" width="10" style="17" customWidth="1"/>
    <col min="4104" max="4105" width="10.28515625" style="17" customWidth="1"/>
    <col min="4106" max="4106" width="10" style="17" customWidth="1"/>
    <col min="4107" max="4107" width="0" style="17" hidden="1" customWidth="1"/>
    <col min="4108" max="4108" width="8.5703125" style="17" customWidth="1"/>
    <col min="4109" max="4109" width="7.5703125" style="17" customWidth="1"/>
    <col min="4110" max="4110" width="8.7109375" style="17" customWidth="1"/>
    <col min="4111" max="4115" width="0" style="17" hidden="1" customWidth="1"/>
    <col min="4116" max="4116" width="7" style="17" customWidth="1"/>
    <col min="4117" max="4121" width="0" style="17" hidden="1" customWidth="1"/>
    <col min="4122" max="4123" width="14" style="17" customWidth="1"/>
    <col min="4124" max="4124" width="0" style="17" hidden="1" customWidth="1"/>
    <col min="4125" max="4125" width="9.85546875" style="17" customWidth="1"/>
    <col min="4126" max="4127" width="13.140625" style="17" bestFit="1" customWidth="1"/>
    <col min="4128" max="4128" width="12.7109375" style="17" customWidth="1"/>
    <col min="4129" max="4131" width="0" style="17" hidden="1" customWidth="1"/>
    <col min="4132" max="4132" width="13.140625" style="17" customWidth="1"/>
    <col min="4133" max="4134" width="0" style="17" hidden="1" customWidth="1"/>
    <col min="4135" max="4135" width="14.140625" style="17" bestFit="1" customWidth="1"/>
    <col min="4136" max="4136" width="0" style="17" hidden="1" customWidth="1"/>
    <col min="4137" max="4137" width="18" style="17" customWidth="1"/>
    <col min="4138" max="4138" width="14.42578125" style="17" bestFit="1" customWidth="1"/>
    <col min="4139" max="4139" width="16.5703125" style="17" customWidth="1"/>
    <col min="4140" max="4145" width="0" style="17" hidden="1" customWidth="1"/>
    <col min="4146" max="4146" width="17.85546875" style="17" customWidth="1"/>
    <col min="4147" max="4147" width="11.140625" style="17" customWidth="1"/>
    <col min="4148" max="4148" width="20.42578125" style="17" customWidth="1"/>
    <col min="4149" max="4149" width="19.28515625" style="17" customWidth="1"/>
    <col min="4150" max="4150" width="16.140625" style="17" customWidth="1"/>
    <col min="4151" max="4352" width="10" style="17"/>
    <col min="4353" max="4353" width="4.42578125" style="17" customWidth="1"/>
    <col min="4354" max="4354" width="14" style="17" bestFit="1" customWidth="1"/>
    <col min="4355" max="4355" width="8.5703125" style="17" bestFit="1" customWidth="1"/>
    <col min="4356" max="4356" width="19" style="17" customWidth="1"/>
    <col min="4357" max="4357" width="13.7109375" style="17" customWidth="1"/>
    <col min="4358" max="4358" width="0" style="17" hidden="1" customWidth="1"/>
    <col min="4359" max="4359" width="10" style="17" customWidth="1"/>
    <col min="4360" max="4361" width="10.28515625" style="17" customWidth="1"/>
    <col min="4362" max="4362" width="10" style="17" customWidth="1"/>
    <col min="4363" max="4363" width="0" style="17" hidden="1" customWidth="1"/>
    <col min="4364" max="4364" width="8.5703125" style="17" customWidth="1"/>
    <col min="4365" max="4365" width="7.5703125" style="17" customWidth="1"/>
    <col min="4366" max="4366" width="8.7109375" style="17" customWidth="1"/>
    <col min="4367" max="4371" width="0" style="17" hidden="1" customWidth="1"/>
    <col min="4372" max="4372" width="7" style="17" customWidth="1"/>
    <col min="4373" max="4377" width="0" style="17" hidden="1" customWidth="1"/>
    <col min="4378" max="4379" width="14" style="17" customWidth="1"/>
    <col min="4380" max="4380" width="0" style="17" hidden="1" customWidth="1"/>
    <col min="4381" max="4381" width="9.85546875" style="17" customWidth="1"/>
    <col min="4382" max="4383" width="13.140625" style="17" bestFit="1" customWidth="1"/>
    <col min="4384" max="4384" width="12.7109375" style="17" customWidth="1"/>
    <col min="4385" max="4387" width="0" style="17" hidden="1" customWidth="1"/>
    <col min="4388" max="4388" width="13.140625" style="17" customWidth="1"/>
    <col min="4389" max="4390" width="0" style="17" hidden="1" customWidth="1"/>
    <col min="4391" max="4391" width="14.140625" style="17" bestFit="1" customWidth="1"/>
    <col min="4392" max="4392" width="0" style="17" hidden="1" customWidth="1"/>
    <col min="4393" max="4393" width="18" style="17" customWidth="1"/>
    <col min="4394" max="4394" width="14.42578125" style="17" bestFit="1" customWidth="1"/>
    <col min="4395" max="4395" width="16.5703125" style="17" customWidth="1"/>
    <col min="4396" max="4401" width="0" style="17" hidden="1" customWidth="1"/>
    <col min="4402" max="4402" width="17.85546875" style="17" customWidth="1"/>
    <col min="4403" max="4403" width="11.140625" style="17" customWidth="1"/>
    <col min="4404" max="4404" width="20.42578125" style="17" customWidth="1"/>
    <col min="4405" max="4405" width="19.28515625" style="17" customWidth="1"/>
    <col min="4406" max="4406" width="16.140625" style="17" customWidth="1"/>
    <col min="4407" max="4608" width="10" style="17"/>
    <col min="4609" max="4609" width="4.42578125" style="17" customWidth="1"/>
    <col min="4610" max="4610" width="14" style="17" bestFit="1" customWidth="1"/>
    <col min="4611" max="4611" width="8.5703125" style="17" bestFit="1" customWidth="1"/>
    <col min="4612" max="4612" width="19" style="17" customWidth="1"/>
    <col min="4613" max="4613" width="13.7109375" style="17" customWidth="1"/>
    <col min="4614" max="4614" width="0" style="17" hidden="1" customWidth="1"/>
    <col min="4615" max="4615" width="10" style="17" customWidth="1"/>
    <col min="4616" max="4617" width="10.28515625" style="17" customWidth="1"/>
    <col min="4618" max="4618" width="10" style="17" customWidth="1"/>
    <col min="4619" max="4619" width="0" style="17" hidden="1" customWidth="1"/>
    <col min="4620" max="4620" width="8.5703125" style="17" customWidth="1"/>
    <col min="4621" max="4621" width="7.5703125" style="17" customWidth="1"/>
    <col min="4622" max="4622" width="8.7109375" style="17" customWidth="1"/>
    <col min="4623" max="4627" width="0" style="17" hidden="1" customWidth="1"/>
    <col min="4628" max="4628" width="7" style="17" customWidth="1"/>
    <col min="4629" max="4633" width="0" style="17" hidden="1" customWidth="1"/>
    <col min="4634" max="4635" width="14" style="17" customWidth="1"/>
    <col min="4636" max="4636" width="0" style="17" hidden="1" customWidth="1"/>
    <col min="4637" max="4637" width="9.85546875" style="17" customWidth="1"/>
    <col min="4638" max="4639" width="13.140625" style="17" bestFit="1" customWidth="1"/>
    <col min="4640" max="4640" width="12.7109375" style="17" customWidth="1"/>
    <col min="4641" max="4643" width="0" style="17" hidden="1" customWidth="1"/>
    <col min="4644" max="4644" width="13.140625" style="17" customWidth="1"/>
    <col min="4645" max="4646" width="0" style="17" hidden="1" customWidth="1"/>
    <col min="4647" max="4647" width="14.140625" style="17" bestFit="1" customWidth="1"/>
    <col min="4648" max="4648" width="0" style="17" hidden="1" customWidth="1"/>
    <col min="4649" max="4649" width="18" style="17" customWidth="1"/>
    <col min="4650" max="4650" width="14.42578125" style="17" bestFit="1" customWidth="1"/>
    <col min="4651" max="4651" width="16.5703125" style="17" customWidth="1"/>
    <col min="4652" max="4657" width="0" style="17" hidden="1" customWidth="1"/>
    <col min="4658" max="4658" width="17.85546875" style="17" customWidth="1"/>
    <col min="4659" max="4659" width="11.140625" style="17" customWidth="1"/>
    <col min="4660" max="4660" width="20.42578125" style="17" customWidth="1"/>
    <col min="4661" max="4661" width="19.28515625" style="17" customWidth="1"/>
    <col min="4662" max="4662" width="16.140625" style="17" customWidth="1"/>
    <col min="4663" max="4864" width="10" style="17"/>
    <col min="4865" max="4865" width="4.42578125" style="17" customWidth="1"/>
    <col min="4866" max="4866" width="14" style="17" bestFit="1" customWidth="1"/>
    <col min="4867" max="4867" width="8.5703125" style="17" bestFit="1" customWidth="1"/>
    <col min="4868" max="4868" width="19" style="17" customWidth="1"/>
    <col min="4869" max="4869" width="13.7109375" style="17" customWidth="1"/>
    <col min="4870" max="4870" width="0" style="17" hidden="1" customWidth="1"/>
    <col min="4871" max="4871" width="10" style="17" customWidth="1"/>
    <col min="4872" max="4873" width="10.28515625" style="17" customWidth="1"/>
    <col min="4874" max="4874" width="10" style="17" customWidth="1"/>
    <col min="4875" max="4875" width="0" style="17" hidden="1" customWidth="1"/>
    <col min="4876" max="4876" width="8.5703125" style="17" customWidth="1"/>
    <col min="4877" max="4877" width="7.5703125" style="17" customWidth="1"/>
    <col min="4878" max="4878" width="8.7109375" style="17" customWidth="1"/>
    <col min="4879" max="4883" width="0" style="17" hidden="1" customWidth="1"/>
    <col min="4884" max="4884" width="7" style="17" customWidth="1"/>
    <col min="4885" max="4889" width="0" style="17" hidden="1" customWidth="1"/>
    <col min="4890" max="4891" width="14" style="17" customWidth="1"/>
    <col min="4892" max="4892" width="0" style="17" hidden="1" customWidth="1"/>
    <col min="4893" max="4893" width="9.85546875" style="17" customWidth="1"/>
    <col min="4894" max="4895" width="13.140625" style="17" bestFit="1" customWidth="1"/>
    <col min="4896" max="4896" width="12.7109375" style="17" customWidth="1"/>
    <col min="4897" max="4899" width="0" style="17" hidden="1" customWidth="1"/>
    <col min="4900" max="4900" width="13.140625" style="17" customWidth="1"/>
    <col min="4901" max="4902" width="0" style="17" hidden="1" customWidth="1"/>
    <col min="4903" max="4903" width="14.140625" style="17" bestFit="1" customWidth="1"/>
    <col min="4904" max="4904" width="0" style="17" hidden="1" customWidth="1"/>
    <col min="4905" max="4905" width="18" style="17" customWidth="1"/>
    <col min="4906" max="4906" width="14.42578125" style="17" bestFit="1" customWidth="1"/>
    <col min="4907" max="4907" width="16.5703125" style="17" customWidth="1"/>
    <col min="4908" max="4913" width="0" style="17" hidden="1" customWidth="1"/>
    <col min="4914" max="4914" width="17.85546875" style="17" customWidth="1"/>
    <col min="4915" max="4915" width="11.140625" style="17" customWidth="1"/>
    <col min="4916" max="4916" width="20.42578125" style="17" customWidth="1"/>
    <col min="4917" max="4917" width="19.28515625" style="17" customWidth="1"/>
    <col min="4918" max="4918" width="16.140625" style="17" customWidth="1"/>
    <col min="4919" max="5120" width="10" style="17"/>
    <col min="5121" max="5121" width="4.42578125" style="17" customWidth="1"/>
    <col min="5122" max="5122" width="14" style="17" bestFit="1" customWidth="1"/>
    <col min="5123" max="5123" width="8.5703125" style="17" bestFit="1" customWidth="1"/>
    <col min="5124" max="5124" width="19" style="17" customWidth="1"/>
    <col min="5125" max="5125" width="13.7109375" style="17" customWidth="1"/>
    <col min="5126" max="5126" width="0" style="17" hidden="1" customWidth="1"/>
    <col min="5127" max="5127" width="10" style="17" customWidth="1"/>
    <col min="5128" max="5129" width="10.28515625" style="17" customWidth="1"/>
    <col min="5130" max="5130" width="10" style="17" customWidth="1"/>
    <col min="5131" max="5131" width="0" style="17" hidden="1" customWidth="1"/>
    <col min="5132" max="5132" width="8.5703125" style="17" customWidth="1"/>
    <col min="5133" max="5133" width="7.5703125" style="17" customWidth="1"/>
    <col min="5134" max="5134" width="8.7109375" style="17" customWidth="1"/>
    <col min="5135" max="5139" width="0" style="17" hidden="1" customWidth="1"/>
    <col min="5140" max="5140" width="7" style="17" customWidth="1"/>
    <col min="5141" max="5145" width="0" style="17" hidden="1" customWidth="1"/>
    <col min="5146" max="5147" width="14" style="17" customWidth="1"/>
    <col min="5148" max="5148" width="0" style="17" hidden="1" customWidth="1"/>
    <col min="5149" max="5149" width="9.85546875" style="17" customWidth="1"/>
    <col min="5150" max="5151" width="13.140625" style="17" bestFit="1" customWidth="1"/>
    <col min="5152" max="5152" width="12.7109375" style="17" customWidth="1"/>
    <col min="5153" max="5155" width="0" style="17" hidden="1" customWidth="1"/>
    <col min="5156" max="5156" width="13.140625" style="17" customWidth="1"/>
    <col min="5157" max="5158" width="0" style="17" hidden="1" customWidth="1"/>
    <col min="5159" max="5159" width="14.140625" style="17" bestFit="1" customWidth="1"/>
    <col min="5160" max="5160" width="0" style="17" hidden="1" customWidth="1"/>
    <col min="5161" max="5161" width="18" style="17" customWidth="1"/>
    <col min="5162" max="5162" width="14.42578125" style="17" bestFit="1" customWidth="1"/>
    <col min="5163" max="5163" width="16.5703125" style="17" customWidth="1"/>
    <col min="5164" max="5169" width="0" style="17" hidden="1" customWidth="1"/>
    <col min="5170" max="5170" width="17.85546875" style="17" customWidth="1"/>
    <col min="5171" max="5171" width="11.140625" style="17" customWidth="1"/>
    <col min="5172" max="5172" width="20.42578125" style="17" customWidth="1"/>
    <col min="5173" max="5173" width="19.28515625" style="17" customWidth="1"/>
    <col min="5174" max="5174" width="16.140625" style="17" customWidth="1"/>
    <col min="5175" max="5376" width="10" style="17"/>
    <col min="5377" max="5377" width="4.42578125" style="17" customWidth="1"/>
    <col min="5378" max="5378" width="14" style="17" bestFit="1" customWidth="1"/>
    <col min="5379" max="5379" width="8.5703125" style="17" bestFit="1" customWidth="1"/>
    <col min="5380" max="5380" width="19" style="17" customWidth="1"/>
    <col min="5381" max="5381" width="13.7109375" style="17" customWidth="1"/>
    <col min="5382" max="5382" width="0" style="17" hidden="1" customWidth="1"/>
    <col min="5383" max="5383" width="10" style="17" customWidth="1"/>
    <col min="5384" max="5385" width="10.28515625" style="17" customWidth="1"/>
    <col min="5386" max="5386" width="10" style="17" customWidth="1"/>
    <col min="5387" max="5387" width="0" style="17" hidden="1" customWidth="1"/>
    <col min="5388" max="5388" width="8.5703125" style="17" customWidth="1"/>
    <col min="5389" max="5389" width="7.5703125" style="17" customWidth="1"/>
    <col min="5390" max="5390" width="8.7109375" style="17" customWidth="1"/>
    <col min="5391" max="5395" width="0" style="17" hidden="1" customWidth="1"/>
    <col min="5396" max="5396" width="7" style="17" customWidth="1"/>
    <col min="5397" max="5401" width="0" style="17" hidden="1" customWidth="1"/>
    <col min="5402" max="5403" width="14" style="17" customWidth="1"/>
    <col min="5404" max="5404" width="0" style="17" hidden="1" customWidth="1"/>
    <col min="5405" max="5405" width="9.85546875" style="17" customWidth="1"/>
    <col min="5406" max="5407" width="13.140625" style="17" bestFit="1" customWidth="1"/>
    <col min="5408" max="5408" width="12.7109375" style="17" customWidth="1"/>
    <col min="5409" max="5411" width="0" style="17" hidden="1" customWidth="1"/>
    <col min="5412" max="5412" width="13.140625" style="17" customWidth="1"/>
    <col min="5413" max="5414" width="0" style="17" hidden="1" customWidth="1"/>
    <col min="5415" max="5415" width="14.140625" style="17" bestFit="1" customWidth="1"/>
    <col min="5416" max="5416" width="0" style="17" hidden="1" customWidth="1"/>
    <col min="5417" max="5417" width="18" style="17" customWidth="1"/>
    <col min="5418" max="5418" width="14.42578125" style="17" bestFit="1" customWidth="1"/>
    <col min="5419" max="5419" width="16.5703125" style="17" customWidth="1"/>
    <col min="5420" max="5425" width="0" style="17" hidden="1" customWidth="1"/>
    <col min="5426" max="5426" width="17.85546875" style="17" customWidth="1"/>
    <col min="5427" max="5427" width="11.140625" style="17" customWidth="1"/>
    <col min="5428" max="5428" width="20.42578125" style="17" customWidth="1"/>
    <col min="5429" max="5429" width="19.28515625" style="17" customWidth="1"/>
    <col min="5430" max="5430" width="16.140625" style="17" customWidth="1"/>
    <col min="5431" max="5632" width="10" style="17"/>
    <col min="5633" max="5633" width="4.42578125" style="17" customWidth="1"/>
    <col min="5634" max="5634" width="14" style="17" bestFit="1" customWidth="1"/>
    <col min="5635" max="5635" width="8.5703125" style="17" bestFit="1" customWidth="1"/>
    <col min="5636" max="5636" width="19" style="17" customWidth="1"/>
    <col min="5637" max="5637" width="13.7109375" style="17" customWidth="1"/>
    <col min="5638" max="5638" width="0" style="17" hidden="1" customWidth="1"/>
    <col min="5639" max="5639" width="10" style="17" customWidth="1"/>
    <col min="5640" max="5641" width="10.28515625" style="17" customWidth="1"/>
    <col min="5642" max="5642" width="10" style="17" customWidth="1"/>
    <col min="5643" max="5643" width="0" style="17" hidden="1" customWidth="1"/>
    <col min="5644" max="5644" width="8.5703125" style="17" customWidth="1"/>
    <col min="5645" max="5645" width="7.5703125" style="17" customWidth="1"/>
    <col min="5646" max="5646" width="8.7109375" style="17" customWidth="1"/>
    <col min="5647" max="5651" width="0" style="17" hidden="1" customWidth="1"/>
    <col min="5652" max="5652" width="7" style="17" customWidth="1"/>
    <col min="5653" max="5657" width="0" style="17" hidden="1" customWidth="1"/>
    <col min="5658" max="5659" width="14" style="17" customWidth="1"/>
    <col min="5660" max="5660" width="0" style="17" hidden="1" customWidth="1"/>
    <col min="5661" max="5661" width="9.85546875" style="17" customWidth="1"/>
    <col min="5662" max="5663" width="13.140625" style="17" bestFit="1" customWidth="1"/>
    <col min="5664" max="5664" width="12.7109375" style="17" customWidth="1"/>
    <col min="5665" max="5667" width="0" style="17" hidden="1" customWidth="1"/>
    <col min="5668" max="5668" width="13.140625" style="17" customWidth="1"/>
    <col min="5669" max="5670" width="0" style="17" hidden="1" customWidth="1"/>
    <col min="5671" max="5671" width="14.140625" style="17" bestFit="1" customWidth="1"/>
    <col min="5672" max="5672" width="0" style="17" hidden="1" customWidth="1"/>
    <col min="5673" max="5673" width="18" style="17" customWidth="1"/>
    <col min="5674" max="5674" width="14.42578125" style="17" bestFit="1" customWidth="1"/>
    <col min="5675" max="5675" width="16.5703125" style="17" customWidth="1"/>
    <col min="5676" max="5681" width="0" style="17" hidden="1" customWidth="1"/>
    <col min="5682" max="5682" width="17.85546875" style="17" customWidth="1"/>
    <col min="5683" max="5683" width="11.140625" style="17" customWidth="1"/>
    <col min="5684" max="5684" width="20.42578125" style="17" customWidth="1"/>
    <col min="5685" max="5685" width="19.28515625" style="17" customWidth="1"/>
    <col min="5686" max="5686" width="16.140625" style="17" customWidth="1"/>
    <col min="5687" max="5888" width="10" style="17"/>
    <col min="5889" max="5889" width="4.42578125" style="17" customWidth="1"/>
    <col min="5890" max="5890" width="14" style="17" bestFit="1" customWidth="1"/>
    <col min="5891" max="5891" width="8.5703125" style="17" bestFit="1" customWidth="1"/>
    <col min="5892" max="5892" width="19" style="17" customWidth="1"/>
    <col min="5893" max="5893" width="13.7109375" style="17" customWidth="1"/>
    <col min="5894" max="5894" width="0" style="17" hidden="1" customWidth="1"/>
    <col min="5895" max="5895" width="10" style="17" customWidth="1"/>
    <col min="5896" max="5897" width="10.28515625" style="17" customWidth="1"/>
    <col min="5898" max="5898" width="10" style="17" customWidth="1"/>
    <col min="5899" max="5899" width="0" style="17" hidden="1" customWidth="1"/>
    <col min="5900" max="5900" width="8.5703125" style="17" customWidth="1"/>
    <col min="5901" max="5901" width="7.5703125" style="17" customWidth="1"/>
    <col min="5902" max="5902" width="8.7109375" style="17" customWidth="1"/>
    <col min="5903" max="5907" width="0" style="17" hidden="1" customWidth="1"/>
    <col min="5908" max="5908" width="7" style="17" customWidth="1"/>
    <col min="5909" max="5913" width="0" style="17" hidden="1" customWidth="1"/>
    <col min="5914" max="5915" width="14" style="17" customWidth="1"/>
    <col min="5916" max="5916" width="0" style="17" hidden="1" customWidth="1"/>
    <col min="5917" max="5917" width="9.85546875" style="17" customWidth="1"/>
    <col min="5918" max="5919" width="13.140625" style="17" bestFit="1" customWidth="1"/>
    <col min="5920" max="5920" width="12.7109375" style="17" customWidth="1"/>
    <col min="5921" max="5923" width="0" style="17" hidden="1" customWidth="1"/>
    <col min="5924" max="5924" width="13.140625" style="17" customWidth="1"/>
    <col min="5925" max="5926" width="0" style="17" hidden="1" customWidth="1"/>
    <col min="5927" max="5927" width="14.140625" style="17" bestFit="1" customWidth="1"/>
    <col min="5928" max="5928" width="0" style="17" hidden="1" customWidth="1"/>
    <col min="5929" max="5929" width="18" style="17" customWidth="1"/>
    <col min="5930" max="5930" width="14.42578125" style="17" bestFit="1" customWidth="1"/>
    <col min="5931" max="5931" width="16.5703125" style="17" customWidth="1"/>
    <col min="5932" max="5937" width="0" style="17" hidden="1" customWidth="1"/>
    <col min="5938" max="5938" width="17.85546875" style="17" customWidth="1"/>
    <col min="5939" max="5939" width="11.140625" style="17" customWidth="1"/>
    <col min="5940" max="5940" width="20.42578125" style="17" customWidth="1"/>
    <col min="5941" max="5941" width="19.28515625" style="17" customWidth="1"/>
    <col min="5942" max="5942" width="16.140625" style="17" customWidth="1"/>
    <col min="5943" max="6144" width="10" style="17"/>
    <col min="6145" max="6145" width="4.42578125" style="17" customWidth="1"/>
    <col min="6146" max="6146" width="14" style="17" bestFit="1" customWidth="1"/>
    <col min="6147" max="6147" width="8.5703125" style="17" bestFit="1" customWidth="1"/>
    <col min="6148" max="6148" width="19" style="17" customWidth="1"/>
    <col min="6149" max="6149" width="13.7109375" style="17" customWidth="1"/>
    <col min="6150" max="6150" width="0" style="17" hidden="1" customWidth="1"/>
    <col min="6151" max="6151" width="10" style="17" customWidth="1"/>
    <col min="6152" max="6153" width="10.28515625" style="17" customWidth="1"/>
    <col min="6154" max="6154" width="10" style="17" customWidth="1"/>
    <col min="6155" max="6155" width="0" style="17" hidden="1" customWidth="1"/>
    <col min="6156" max="6156" width="8.5703125" style="17" customWidth="1"/>
    <col min="6157" max="6157" width="7.5703125" style="17" customWidth="1"/>
    <col min="6158" max="6158" width="8.7109375" style="17" customWidth="1"/>
    <col min="6159" max="6163" width="0" style="17" hidden="1" customWidth="1"/>
    <col min="6164" max="6164" width="7" style="17" customWidth="1"/>
    <col min="6165" max="6169" width="0" style="17" hidden="1" customWidth="1"/>
    <col min="6170" max="6171" width="14" style="17" customWidth="1"/>
    <col min="6172" max="6172" width="0" style="17" hidden="1" customWidth="1"/>
    <col min="6173" max="6173" width="9.85546875" style="17" customWidth="1"/>
    <col min="6174" max="6175" width="13.140625" style="17" bestFit="1" customWidth="1"/>
    <col min="6176" max="6176" width="12.7109375" style="17" customWidth="1"/>
    <col min="6177" max="6179" width="0" style="17" hidden="1" customWidth="1"/>
    <col min="6180" max="6180" width="13.140625" style="17" customWidth="1"/>
    <col min="6181" max="6182" width="0" style="17" hidden="1" customWidth="1"/>
    <col min="6183" max="6183" width="14.140625" style="17" bestFit="1" customWidth="1"/>
    <col min="6184" max="6184" width="0" style="17" hidden="1" customWidth="1"/>
    <col min="6185" max="6185" width="18" style="17" customWidth="1"/>
    <col min="6186" max="6186" width="14.42578125" style="17" bestFit="1" customWidth="1"/>
    <col min="6187" max="6187" width="16.5703125" style="17" customWidth="1"/>
    <col min="6188" max="6193" width="0" style="17" hidden="1" customWidth="1"/>
    <col min="6194" max="6194" width="17.85546875" style="17" customWidth="1"/>
    <col min="6195" max="6195" width="11.140625" style="17" customWidth="1"/>
    <col min="6196" max="6196" width="20.42578125" style="17" customWidth="1"/>
    <col min="6197" max="6197" width="19.28515625" style="17" customWidth="1"/>
    <col min="6198" max="6198" width="16.140625" style="17" customWidth="1"/>
    <col min="6199" max="6400" width="10" style="17"/>
    <col min="6401" max="6401" width="4.42578125" style="17" customWidth="1"/>
    <col min="6402" max="6402" width="14" style="17" bestFit="1" customWidth="1"/>
    <col min="6403" max="6403" width="8.5703125" style="17" bestFit="1" customWidth="1"/>
    <col min="6404" max="6404" width="19" style="17" customWidth="1"/>
    <col min="6405" max="6405" width="13.7109375" style="17" customWidth="1"/>
    <col min="6406" max="6406" width="0" style="17" hidden="1" customWidth="1"/>
    <col min="6407" max="6407" width="10" style="17" customWidth="1"/>
    <col min="6408" max="6409" width="10.28515625" style="17" customWidth="1"/>
    <col min="6410" max="6410" width="10" style="17" customWidth="1"/>
    <col min="6411" max="6411" width="0" style="17" hidden="1" customWidth="1"/>
    <col min="6412" max="6412" width="8.5703125" style="17" customWidth="1"/>
    <col min="6413" max="6413" width="7.5703125" style="17" customWidth="1"/>
    <col min="6414" max="6414" width="8.7109375" style="17" customWidth="1"/>
    <col min="6415" max="6419" width="0" style="17" hidden="1" customWidth="1"/>
    <col min="6420" max="6420" width="7" style="17" customWidth="1"/>
    <col min="6421" max="6425" width="0" style="17" hidden="1" customWidth="1"/>
    <col min="6426" max="6427" width="14" style="17" customWidth="1"/>
    <col min="6428" max="6428" width="0" style="17" hidden="1" customWidth="1"/>
    <col min="6429" max="6429" width="9.85546875" style="17" customWidth="1"/>
    <col min="6430" max="6431" width="13.140625" style="17" bestFit="1" customWidth="1"/>
    <col min="6432" max="6432" width="12.7109375" style="17" customWidth="1"/>
    <col min="6433" max="6435" width="0" style="17" hidden="1" customWidth="1"/>
    <col min="6436" max="6436" width="13.140625" style="17" customWidth="1"/>
    <col min="6437" max="6438" width="0" style="17" hidden="1" customWidth="1"/>
    <col min="6439" max="6439" width="14.140625" style="17" bestFit="1" customWidth="1"/>
    <col min="6440" max="6440" width="0" style="17" hidden="1" customWidth="1"/>
    <col min="6441" max="6441" width="18" style="17" customWidth="1"/>
    <col min="6442" max="6442" width="14.42578125" style="17" bestFit="1" customWidth="1"/>
    <col min="6443" max="6443" width="16.5703125" style="17" customWidth="1"/>
    <col min="6444" max="6449" width="0" style="17" hidden="1" customWidth="1"/>
    <col min="6450" max="6450" width="17.85546875" style="17" customWidth="1"/>
    <col min="6451" max="6451" width="11.140625" style="17" customWidth="1"/>
    <col min="6452" max="6452" width="20.42578125" style="17" customWidth="1"/>
    <col min="6453" max="6453" width="19.28515625" style="17" customWidth="1"/>
    <col min="6454" max="6454" width="16.140625" style="17" customWidth="1"/>
    <col min="6455" max="6656" width="10" style="17"/>
    <col min="6657" max="6657" width="4.42578125" style="17" customWidth="1"/>
    <col min="6658" max="6658" width="14" style="17" bestFit="1" customWidth="1"/>
    <col min="6659" max="6659" width="8.5703125" style="17" bestFit="1" customWidth="1"/>
    <col min="6660" max="6660" width="19" style="17" customWidth="1"/>
    <col min="6661" max="6661" width="13.7109375" style="17" customWidth="1"/>
    <col min="6662" max="6662" width="0" style="17" hidden="1" customWidth="1"/>
    <col min="6663" max="6663" width="10" style="17" customWidth="1"/>
    <col min="6664" max="6665" width="10.28515625" style="17" customWidth="1"/>
    <col min="6666" max="6666" width="10" style="17" customWidth="1"/>
    <col min="6667" max="6667" width="0" style="17" hidden="1" customWidth="1"/>
    <col min="6668" max="6668" width="8.5703125" style="17" customWidth="1"/>
    <col min="6669" max="6669" width="7.5703125" style="17" customWidth="1"/>
    <col min="6670" max="6670" width="8.7109375" style="17" customWidth="1"/>
    <col min="6671" max="6675" width="0" style="17" hidden="1" customWidth="1"/>
    <col min="6676" max="6676" width="7" style="17" customWidth="1"/>
    <col min="6677" max="6681" width="0" style="17" hidden="1" customWidth="1"/>
    <col min="6682" max="6683" width="14" style="17" customWidth="1"/>
    <col min="6684" max="6684" width="0" style="17" hidden="1" customWidth="1"/>
    <col min="6685" max="6685" width="9.85546875" style="17" customWidth="1"/>
    <col min="6686" max="6687" width="13.140625" style="17" bestFit="1" customWidth="1"/>
    <col min="6688" max="6688" width="12.7109375" style="17" customWidth="1"/>
    <col min="6689" max="6691" width="0" style="17" hidden="1" customWidth="1"/>
    <col min="6692" max="6692" width="13.140625" style="17" customWidth="1"/>
    <col min="6693" max="6694" width="0" style="17" hidden="1" customWidth="1"/>
    <col min="6695" max="6695" width="14.140625" style="17" bestFit="1" customWidth="1"/>
    <col min="6696" max="6696" width="0" style="17" hidden="1" customWidth="1"/>
    <col min="6697" max="6697" width="18" style="17" customWidth="1"/>
    <col min="6698" max="6698" width="14.42578125" style="17" bestFit="1" customWidth="1"/>
    <col min="6699" max="6699" width="16.5703125" style="17" customWidth="1"/>
    <col min="6700" max="6705" width="0" style="17" hidden="1" customWidth="1"/>
    <col min="6706" max="6706" width="17.85546875" style="17" customWidth="1"/>
    <col min="6707" max="6707" width="11.140625" style="17" customWidth="1"/>
    <col min="6708" max="6708" width="20.42578125" style="17" customWidth="1"/>
    <col min="6709" max="6709" width="19.28515625" style="17" customWidth="1"/>
    <col min="6710" max="6710" width="16.140625" style="17" customWidth="1"/>
    <col min="6711" max="6912" width="10" style="17"/>
    <col min="6913" max="6913" width="4.42578125" style="17" customWidth="1"/>
    <col min="6914" max="6914" width="14" style="17" bestFit="1" customWidth="1"/>
    <col min="6915" max="6915" width="8.5703125" style="17" bestFit="1" customWidth="1"/>
    <col min="6916" max="6916" width="19" style="17" customWidth="1"/>
    <col min="6917" max="6917" width="13.7109375" style="17" customWidth="1"/>
    <col min="6918" max="6918" width="0" style="17" hidden="1" customWidth="1"/>
    <col min="6919" max="6919" width="10" style="17" customWidth="1"/>
    <col min="6920" max="6921" width="10.28515625" style="17" customWidth="1"/>
    <col min="6922" max="6922" width="10" style="17" customWidth="1"/>
    <col min="6923" max="6923" width="0" style="17" hidden="1" customWidth="1"/>
    <col min="6924" max="6924" width="8.5703125" style="17" customWidth="1"/>
    <col min="6925" max="6925" width="7.5703125" style="17" customWidth="1"/>
    <col min="6926" max="6926" width="8.7109375" style="17" customWidth="1"/>
    <col min="6927" max="6931" width="0" style="17" hidden="1" customWidth="1"/>
    <col min="6932" max="6932" width="7" style="17" customWidth="1"/>
    <col min="6933" max="6937" width="0" style="17" hidden="1" customWidth="1"/>
    <col min="6938" max="6939" width="14" style="17" customWidth="1"/>
    <col min="6940" max="6940" width="0" style="17" hidden="1" customWidth="1"/>
    <col min="6941" max="6941" width="9.85546875" style="17" customWidth="1"/>
    <col min="6942" max="6943" width="13.140625" style="17" bestFit="1" customWidth="1"/>
    <col min="6944" max="6944" width="12.7109375" style="17" customWidth="1"/>
    <col min="6945" max="6947" width="0" style="17" hidden="1" customWidth="1"/>
    <col min="6948" max="6948" width="13.140625" style="17" customWidth="1"/>
    <col min="6949" max="6950" width="0" style="17" hidden="1" customWidth="1"/>
    <col min="6951" max="6951" width="14.140625" style="17" bestFit="1" customWidth="1"/>
    <col min="6952" max="6952" width="0" style="17" hidden="1" customWidth="1"/>
    <col min="6953" max="6953" width="18" style="17" customWidth="1"/>
    <col min="6954" max="6954" width="14.42578125" style="17" bestFit="1" customWidth="1"/>
    <col min="6955" max="6955" width="16.5703125" style="17" customWidth="1"/>
    <col min="6956" max="6961" width="0" style="17" hidden="1" customWidth="1"/>
    <col min="6962" max="6962" width="17.85546875" style="17" customWidth="1"/>
    <col min="6963" max="6963" width="11.140625" style="17" customWidth="1"/>
    <col min="6964" max="6964" width="20.42578125" style="17" customWidth="1"/>
    <col min="6965" max="6965" width="19.28515625" style="17" customWidth="1"/>
    <col min="6966" max="6966" width="16.140625" style="17" customWidth="1"/>
    <col min="6967" max="7168" width="10" style="17"/>
    <col min="7169" max="7169" width="4.42578125" style="17" customWidth="1"/>
    <col min="7170" max="7170" width="14" style="17" bestFit="1" customWidth="1"/>
    <col min="7171" max="7171" width="8.5703125" style="17" bestFit="1" customWidth="1"/>
    <col min="7172" max="7172" width="19" style="17" customWidth="1"/>
    <col min="7173" max="7173" width="13.7109375" style="17" customWidth="1"/>
    <col min="7174" max="7174" width="0" style="17" hidden="1" customWidth="1"/>
    <col min="7175" max="7175" width="10" style="17" customWidth="1"/>
    <col min="7176" max="7177" width="10.28515625" style="17" customWidth="1"/>
    <col min="7178" max="7178" width="10" style="17" customWidth="1"/>
    <col min="7179" max="7179" width="0" style="17" hidden="1" customWidth="1"/>
    <col min="7180" max="7180" width="8.5703125" style="17" customWidth="1"/>
    <col min="7181" max="7181" width="7.5703125" style="17" customWidth="1"/>
    <col min="7182" max="7182" width="8.7109375" style="17" customWidth="1"/>
    <col min="7183" max="7187" width="0" style="17" hidden="1" customWidth="1"/>
    <col min="7188" max="7188" width="7" style="17" customWidth="1"/>
    <col min="7189" max="7193" width="0" style="17" hidden="1" customWidth="1"/>
    <col min="7194" max="7195" width="14" style="17" customWidth="1"/>
    <col min="7196" max="7196" width="0" style="17" hidden="1" customWidth="1"/>
    <col min="7197" max="7197" width="9.85546875" style="17" customWidth="1"/>
    <col min="7198" max="7199" width="13.140625" style="17" bestFit="1" customWidth="1"/>
    <col min="7200" max="7200" width="12.7109375" style="17" customWidth="1"/>
    <col min="7201" max="7203" width="0" style="17" hidden="1" customWidth="1"/>
    <col min="7204" max="7204" width="13.140625" style="17" customWidth="1"/>
    <col min="7205" max="7206" width="0" style="17" hidden="1" customWidth="1"/>
    <col min="7207" max="7207" width="14.140625" style="17" bestFit="1" customWidth="1"/>
    <col min="7208" max="7208" width="0" style="17" hidden="1" customWidth="1"/>
    <col min="7209" max="7209" width="18" style="17" customWidth="1"/>
    <col min="7210" max="7210" width="14.42578125" style="17" bestFit="1" customWidth="1"/>
    <col min="7211" max="7211" width="16.5703125" style="17" customWidth="1"/>
    <col min="7212" max="7217" width="0" style="17" hidden="1" customWidth="1"/>
    <col min="7218" max="7218" width="17.85546875" style="17" customWidth="1"/>
    <col min="7219" max="7219" width="11.140625" style="17" customWidth="1"/>
    <col min="7220" max="7220" width="20.42578125" style="17" customWidth="1"/>
    <col min="7221" max="7221" width="19.28515625" style="17" customWidth="1"/>
    <col min="7222" max="7222" width="16.140625" style="17" customWidth="1"/>
    <col min="7223" max="7424" width="10" style="17"/>
    <col min="7425" max="7425" width="4.42578125" style="17" customWidth="1"/>
    <col min="7426" max="7426" width="14" style="17" bestFit="1" customWidth="1"/>
    <col min="7427" max="7427" width="8.5703125" style="17" bestFit="1" customWidth="1"/>
    <col min="7428" max="7428" width="19" style="17" customWidth="1"/>
    <col min="7429" max="7429" width="13.7109375" style="17" customWidth="1"/>
    <col min="7430" max="7430" width="0" style="17" hidden="1" customWidth="1"/>
    <col min="7431" max="7431" width="10" style="17" customWidth="1"/>
    <col min="7432" max="7433" width="10.28515625" style="17" customWidth="1"/>
    <col min="7434" max="7434" width="10" style="17" customWidth="1"/>
    <col min="7435" max="7435" width="0" style="17" hidden="1" customWidth="1"/>
    <col min="7436" max="7436" width="8.5703125" style="17" customWidth="1"/>
    <col min="7437" max="7437" width="7.5703125" style="17" customWidth="1"/>
    <col min="7438" max="7438" width="8.7109375" style="17" customWidth="1"/>
    <col min="7439" max="7443" width="0" style="17" hidden="1" customWidth="1"/>
    <col min="7444" max="7444" width="7" style="17" customWidth="1"/>
    <col min="7445" max="7449" width="0" style="17" hidden="1" customWidth="1"/>
    <col min="7450" max="7451" width="14" style="17" customWidth="1"/>
    <col min="7452" max="7452" width="0" style="17" hidden="1" customWidth="1"/>
    <col min="7453" max="7453" width="9.85546875" style="17" customWidth="1"/>
    <col min="7454" max="7455" width="13.140625" style="17" bestFit="1" customWidth="1"/>
    <col min="7456" max="7456" width="12.7109375" style="17" customWidth="1"/>
    <col min="7457" max="7459" width="0" style="17" hidden="1" customWidth="1"/>
    <col min="7460" max="7460" width="13.140625" style="17" customWidth="1"/>
    <col min="7461" max="7462" width="0" style="17" hidden="1" customWidth="1"/>
    <col min="7463" max="7463" width="14.140625" style="17" bestFit="1" customWidth="1"/>
    <col min="7464" max="7464" width="0" style="17" hidden="1" customWidth="1"/>
    <col min="7465" max="7465" width="18" style="17" customWidth="1"/>
    <col min="7466" max="7466" width="14.42578125" style="17" bestFit="1" customWidth="1"/>
    <col min="7467" max="7467" width="16.5703125" style="17" customWidth="1"/>
    <col min="7468" max="7473" width="0" style="17" hidden="1" customWidth="1"/>
    <col min="7474" max="7474" width="17.85546875" style="17" customWidth="1"/>
    <col min="7475" max="7475" width="11.140625" style="17" customWidth="1"/>
    <col min="7476" max="7476" width="20.42578125" style="17" customWidth="1"/>
    <col min="7477" max="7477" width="19.28515625" style="17" customWidth="1"/>
    <col min="7478" max="7478" width="16.140625" style="17" customWidth="1"/>
    <col min="7479" max="7680" width="10" style="17"/>
    <col min="7681" max="7681" width="4.42578125" style="17" customWidth="1"/>
    <col min="7682" max="7682" width="14" style="17" bestFit="1" customWidth="1"/>
    <col min="7683" max="7683" width="8.5703125" style="17" bestFit="1" customWidth="1"/>
    <col min="7684" max="7684" width="19" style="17" customWidth="1"/>
    <col min="7685" max="7685" width="13.7109375" style="17" customWidth="1"/>
    <col min="7686" max="7686" width="0" style="17" hidden="1" customWidth="1"/>
    <col min="7687" max="7687" width="10" style="17" customWidth="1"/>
    <col min="7688" max="7689" width="10.28515625" style="17" customWidth="1"/>
    <col min="7690" max="7690" width="10" style="17" customWidth="1"/>
    <col min="7691" max="7691" width="0" style="17" hidden="1" customWidth="1"/>
    <col min="7692" max="7692" width="8.5703125" style="17" customWidth="1"/>
    <col min="7693" max="7693" width="7.5703125" style="17" customWidth="1"/>
    <col min="7694" max="7694" width="8.7109375" style="17" customWidth="1"/>
    <col min="7695" max="7699" width="0" style="17" hidden="1" customWidth="1"/>
    <col min="7700" max="7700" width="7" style="17" customWidth="1"/>
    <col min="7701" max="7705" width="0" style="17" hidden="1" customWidth="1"/>
    <col min="7706" max="7707" width="14" style="17" customWidth="1"/>
    <col min="7708" max="7708" width="0" style="17" hidden="1" customWidth="1"/>
    <col min="7709" max="7709" width="9.85546875" style="17" customWidth="1"/>
    <col min="7710" max="7711" width="13.140625" style="17" bestFit="1" customWidth="1"/>
    <col min="7712" max="7712" width="12.7109375" style="17" customWidth="1"/>
    <col min="7713" max="7715" width="0" style="17" hidden="1" customWidth="1"/>
    <col min="7716" max="7716" width="13.140625" style="17" customWidth="1"/>
    <col min="7717" max="7718" width="0" style="17" hidden="1" customWidth="1"/>
    <col min="7719" max="7719" width="14.140625" style="17" bestFit="1" customWidth="1"/>
    <col min="7720" max="7720" width="0" style="17" hidden="1" customWidth="1"/>
    <col min="7721" max="7721" width="18" style="17" customWidth="1"/>
    <col min="7722" max="7722" width="14.42578125" style="17" bestFit="1" customWidth="1"/>
    <col min="7723" max="7723" width="16.5703125" style="17" customWidth="1"/>
    <col min="7724" max="7729" width="0" style="17" hidden="1" customWidth="1"/>
    <col min="7730" max="7730" width="17.85546875" style="17" customWidth="1"/>
    <col min="7731" max="7731" width="11.140625" style="17" customWidth="1"/>
    <col min="7732" max="7732" width="20.42578125" style="17" customWidth="1"/>
    <col min="7733" max="7733" width="19.28515625" style="17" customWidth="1"/>
    <col min="7734" max="7734" width="16.140625" style="17" customWidth="1"/>
    <col min="7735" max="7936" width="10" style="17"/>
    <col min="7937" max="7937" width="4.42578125" style="17" customWidth="1"/>
    <col min="7938" max="7938" width="14" style="17" bestFit="1" customWidth="1"/>
    <col min="7939" max="7939" width="8.5703125" style="17" bestFit="1" customWidth="1"/>
    <col min="7940" max="7940" width="19" style="17" customWidth="1"/>
    <col min="7941" max="7941" width="13.7109375" style="17" customWidth="1"/>
    <col min="7942" max="7942" width="0" style="17" hidden="1" customWidth="1"/>
    <col min="7943" max="7943" width="10" style="17" customWidth="1"/>
    <col min="7944" max="7945" width="10.28515625" style="17" customWidth="1"/>
    <col min="7946" max="7946" width="10" style="17" customWidth="1"/>
    <col min="7947" max="7947" width="0" style="17" hidden="1" customWidth="1"/>
    <col min="7948" max="7948" width="8.5703125" style="17" customWidth="1"/>
    <col min="7949" max="7949" width="7.5703125" style="17" customWidth="1"/>
    <col min="7950" max="7950" width="8.7109375" style="17" customWidth="1"/>
    <col min="7951" max="7955" width="0" style="17" hidden="1" customWidth="1"/>
    <col min="7956" max="7956" width="7" style="17" customWidth="1"/>
    <col min="7957" max="7961" width="0" style="17" hidden="1" customWidth="1"/>
    <col min="7962" max="7963" width="14" style="17" customWidth="1"/>
    <col min="7964" max="7964" width="0" style="17" hidden="1" customWidth="1"/>
    <col min="7965" max="7965" width="9.85546875" style="17" customWidth="1"/>
    <col min="7966" max="7967" width="13.140625" style="17" bestFit="1" customWidth="1"/>
    <col min="7968" max="7968" width="12.7109375" style="17" customWidth="1"/>
    <col min="7969" max="7971" width="0" style="17" hidden="1" customWidth="1"/>
    <col min="7972" max="7972" width="13.140625" style="17" customWidth="1"/>
    <col min="7973" max="7974" width="0" style="17" hidden="1" customWidth="1"/>
    <col min="7975" max="7975" width="14.140625" style="17" bestFit="1" customWidth="1"/>
    <col min="7976" max="7976" width="0" style="17" hidden="1" customWidth="1"/>
    <col min="7977" max="7977" width="18" style="17" customWidth="1"/>
    <col min="7978" max="7978" width="14.42578125" style="17" bestFit="1" customWidth="1"/>
    <col min="7979" max="7979" width="16.5703125" style="17" customWidth="1"/>
    <col min="7980" max="7985" width="0" style="17" hidden="1" customWidth="1"/>
    <col min="7986" max="7986" width="17.85546875" style="17" customWidth="1"/>
    <col min="7987" max="7987" width="11.140625" style="17" customWidth="1"/>
    <col min="7988" max="7988" width="20.42578125" style="17" customWidth="1"/>
    <col min="7989" max="7989" width="19.28515625" style="17" customWidth="1"/>
    <col min="7990" max="7990" width="16.140625" style="17" customWidth="1"/>
    <col min="7991" max="8192" width="10" style="17"/>
    <col min="8193" max="8193" width="4.42578125" style="17" customWidth="1"/>
    <col min="8194" max="8194" width="14" style="17" bestFit="1" customWidth="1"/>
    <col min="8195" max="8195" width="8.5703125" style="17" bestFit="1" customWidth="1"/>
    <col min="8196" max="8196" width="19" style="17" customWidth="1"/>
    <col min="8197" max="8197" width="13.7109375" style="17" customWidth="1"/>
    <col min="8198" max="8198" width="0" style="17" hidden="1" customWidth="1"/>
    <col min="8199" max="8199" width="10" style="17" customWidth="1"/>
    <col min="8200" max="8201" width="10.28515625" style="17" customWidth="1"/>
    <col min="8202" max="8202" width="10" style="17" customWidth="1"/>
    <col min="8203" max="8203" width="0" style="17" hidden="1" customWidth="1"/>
    <col min="8204" max="8204" width="8.5703125" style="17" customWidth="1"/>
    <col min="8205" max="8205" width="7.5703125" style="17" customWidth="1"/>
    <col min="8206" max="8206" width="8.7109375" style="17" customWidth="1"/>
    <col min="8207" max="8211" width="0" style="17" hidden="1" customWidth="1"/>
    <col min="8212" max="8212" width="7" style="17" customWidth="1"/>
    <col min="8213" max="8217" width="0" style="17" hidden="1" customWidth="1"/>
    <col min="8218" max="8219" width="14" style="17" customWidth="1"/>
    <col min="8220" max="8220" width="0" style="17" hidden="1" customWidth="1"/>
    <col min="8221" max="8221" width="9.85546875" style="17" customWidth="1"/>
    <col min="8222" max="8223" width="13.140625" style="17" bestFit="1" customWidth="1"/>
    <col min="8224" max="8224" width="12.7109375" style="17" customWidth="1"/>
    <col min="8225" max="8227" width="0" style="17" hidden="1" customWidth="1"/>
    <col min="8228" max="8228" width="13.140625" style="17" customWidth="1"/>
    <col min="8229" max="8230" width="0" style="17" hidden="1" customWidth="1"/>
    <col min="8231" max="8231" width="14.140625" style="17" bestFit="1" customWidth="1"/>
    <col min="8232" max="8232" width="0" style="17" hidden="1" customWidth="1"/>
    <col min="8233" max="8233" width="18" style="17" customWidth="1"/>
    <col min="8234" max="8234" width="14.42578125" style="17" bestFit="1" customWidth="1"/>
    <col min="8235" max="8235" width="16.5703125" style="17" customWidth="1"/>
    <col min="8236" max="8241" width="0" style="17" hidden="1" customWidth="1"/>
    <col min="8242" max="8242" width="17.85546875" style="17" customWidth="1"/>
    <col min="8243" max="8243" width="11.140625" style="17" customWidth="1"/>
    <col min="8244" max="8244" width="20.42578125" style="17" customWidth="1"/>
    <col min="8245" max="8245" width="19.28515625" style="17" customWidth="1"/>
    <col min="8246" max="8246" width="16.140625" style="17" customWidth="1"/>
    <col min="8247" max="8448" width="10" style="17"/>
    <col min="8449" max="8449" width="4.42578125" style="17" customWidth="1"/>
    <col min="8450" max="8450" width="14" style="17" bestFit="1" customWidth="1"/>
    <col min="8451" max="8451" width="8.5703125" style="17" bestFit="1" customWidth="1"/>
    <col min="8452" max="8452" width="19" style="17" customWidth="1"/>
    <col min="8453" max="8453" width="13.7109375" style="17" customWidth="1"/>
    <col min="8454" max="8454" width="0" style="17" hidden="1" customWidth="1"/>
    <col min="8455" max="8455" width="10" style="17" customWidth="1"/>
    <col min="8456" max="8457" width="10.28515625" style="17" customWidth="1"/>
    <col min="8458" max="8458" width="10" style="17" customWidth="1"/>
    <col min="8459" max="8459" width="0" style="17" hidden="1" customWidth="1"/>
    <col min="8460" max="8460" width="8.5703125" style="17" customWidth="1"/>
    <col min="8461" max="8461" width="7.5703125" style="17" customWidth="1"/>
    <col min="8462" max="8462" width="8.7109375" style="17" customWidth="1"/>
    <col min="8463" max="8467" width="0" style="17" hidden="1" customWidth="1"/>
    <col min="8468" max="8468" width="7" style="17" customWidth="1"/>
    <col min="8469" max="8473" width="0" style="17" hidden="1" customWidth="1"/>
    <col min="8474" max="8475" width="14" style="17" customWidth="1"/>
    <col min="8476" max="8476" width="0" style="17" hidden="1" customWidth="1"/>
    <col min="8477" max="8477" width="9.85546875" style="17" customWidth="1"/>
    <col min="8478" max="8479" width="13.140625" style="17" bestFit="1" customWidth="1"/>
    <col min="8480" max="8480" width="12.7109375" style="17" customWidth="1"/>
    <col min="8481" max="8483" width="0" style="17" hidden="1" customWidth="1"/>
    <col min="8484" max="8484" width="13.140625" style="17" customWidth="1"/>
    <col min="8485" max="8486" width="0" style="17" hidden="1" customWidth="1"/>
    <col min="8487" max="8487" width="14.140625" style="17" bestFit="1" customWidth="1"/>
    <col min="8488" max="8488" width="0" style="17" hidden="1" customWidth="1"/>
    <col min="8489" max="8489" width="18" style="17" customWidth="1"/>
    <col min="8490" max="8490" width="14.42578125" style="17" bestFit="1" customWidth="1"/>
    <col min="8491" max="8491" width="16.5703125" style="17" customWidth="1"/>
    <col min="8492" max="8497" width="0" style="17" hidden="1" customWidth="1"/>
    <col min="8498" max="8498" width="17.85546875" style="17" customWidth="1"/>
    <col min="8499" max="8499" width="11.140625" style="17" customWidth="1"/>
    <col min="8500" max="8500" width="20.42578125" style="17" customWidth="1"/>
    <col min="8501" max="8501" width="19.28515625" style="17" customWidth="1"/>
    <col min="8502" max="8502" width="16.140625" style="17" customWidth="1"/>
    <col min="8503" max="8704" width="10" style="17"/>
    <col min="8705" max="8705" width="4.42578125" style="17" customWidth="1"/>
    <col min="8706" max="8706" width="14" style="17" bestFit="1" customWidth="1"/>
    <col min="8707" max="8707" width="8.5703125" style="17" bestFit="1" customWidth="1"/>
    <col min="8708" max="8708" width="19" style="17" customWidth="1"/>
    <col min="8709" max="8709" width="13.7109375" style="17" customWidth="1"/>
    <col min="8710" max="8710" width="0" style="17" hidden="1" customWidth="1"/>
    <col min="8711" max="8711" width="10" style="17" customWidth="1"/>
    <col min="8712" max="8713" width="10.28515625" style="17" customWidth="1"/>
    <col min="8714" max="8714" width="10" style="17" customWidth="1"/>
    <col min="8715" max="8715" width="0" style="17" hidden="1" customWidth="1"/>
    <col min="8716" max="8716" width="8.5703125" style="17" customWidth="1"/>
    <col min="8717" max="8717" width="7.5703125" style="17" customWidth="1"/>
    <col min="8718" max="8718" width="8.7109375" style="17" customWidth="1"/>
    <col min="8719" max="8723" width="0" style="17" hidden="1" customWidth="1"/>
    <col min="8724" max="8724" width="7" style="17" customWidth="1"/>
    <col min="8725" max="8729" width="0" style="17" hidden="1" customWidth="1"/>
    <col min="8730" max="8731" width="14" style="17" customWidth="1"/>
    <col min="8732" max="8732" width="0" style="17" hidden="1" customWidth="1"/>
    <col min="8733" max="8733" width="9.85546875" style="17" customWidth="1"/>
    <col min="8734" max="8735" width="13.140625" style="17" bestFit="1" customWidth="1"/>
    <col min="8736" max="8736" width="12.7109375" style="17" customWidth="1"/>
    <col min="8737" max="8739" width="0" style="17" hidden="1" customWidth="1"/>
    <col min="8740" max="8740" width="13.140625" style="17" customWidth="1"/>
    <col min="8741" max="8742" width="0" style="17" hidden="1" customWidth="1"/>
    <col min="8743" max="8743" width="14.140625" style="17" bestFit="1" customWidth="1"/>
    <col min="8744" max="8744" width="0" style="17" hidden="1" customWidth="1"/>
    <col min="8745" max="8745" width="18" style="17" customWidth="1"/>
    <col min="8746" max="8746" width="14.42578125" style="17" bestFit="1" customWidth="1"/>
    <col min="8747" max="8747" width="16.5703125" style="17" customWidth="1"/>
    <col min="8748" max="8753" width="0" style="17" hidden="1" customWidth="1"/>
    <col min="8754" max="8754" width="17.85546875" style="17" customWidth="1"/>
    <col min="8755" max="8755" width="11.140625" style="17" customWidth="1"/>
    <col min="8756" max="8756" width="20.42578125" style="17" customWidth="1"/>
    <col min="8757" max="8757" width="19.28515625" style="17" customWidth="1"/>
    <col min="8758" max="8758" width="16.140625" style="17" customWidth="1"/>
    <col min="8759" max="8960" width="10" style="17"/>
    <col min="8961" max="8961" width="4.42578125" style="17" customWidth="1"/>
    <col min="8962" max="8962" width="14" style="17" bestFit="1" customWidth="1"/>
    <col min="8963" max="8963" width="8.5703125" style="17" bestFit="1" customWidth="1"/>
    <col min="8964" max="8964" width="19" style="17" customWidth="1"/>
    <col min="8965" max="8965" width="13.7109375" style="17" customWidth="1"/>
    <col min="8966" max="8966" width="0" style="17" hidden="1" customWidth="1"/>
    <col min="8967" max="8967" width="10" style="17" customWidth="1"/>
    <col min="8968" max="8969" width="10.28515625" style="17" customWidth="1"/>
    <col min="8970" max="8970" width="10" style="17" customWidth="1"/>
    <col min="8971" max="8971" width="0" style="17" hidden="1" customWidth="1"/>
    <col min="8972" max="8972" width="8.5703125" style="17" customWidth="1"/>
    <col min="8973" max="8973" width="7.5703125" style="17" customWidth="1"/>
    <col min="8974" max="8974" width="8.7109375" style="17" customWidth="1"/>
    <col min="8975" max="8979" width="0" style="17" hidden="1" customWidth="1"/>
    <col min="8980" max="8980" width="7" style="17" customWidth="1"/>
    <col min="8981" max="8985" width="0" style="17" hidden="1" customWidth="1"/>
    <col min="8986" max="8987" width="14" style="17" customWidth="1"/>
    <col min="8988" max="8988" width="0" style="17" hidden="1" customWidth="1"/>
    <col min="8989" max="8989" width="9.85546875" style="17" customWidth="1"/>
    <col min="8990" max="8991" width="13.140625" style="17" bestFit="1" customWidth="1"/>
    <col min="8992" max="8992" width="12.7109375" style="17" customWidth="1"/>
    <col min="8993" max="8995" width="0" style="17" hidden="1" customWidth="1"/>
    <col min="8996" max="8996" width="13.140625" style="17" customWidth="1"/>
    <col min="8997" max="8998" width="0" style="17" hidden="1" customWidth="1"/>
    <col min="8999" max="8999" width="14.140625" style="17" bestFit="1" customWidth="1"/>
    <col min="9000" max="9000" width="0" style="17" hidden="1" customWidth="1"/>
    <col min="9001" max="9001" width="18" style="17" customWidth="1"/>
    <col min="9002" max="9002" width="14.42578125" style="17" bestFit="1" customWidth="1"/>
    <col min="9003" max="9003" width="16.5703125" style="17" customWidth="1"/>
    <col min="9004" max="9009" width="0" style="17" hidden="1" customWidth="1"/>
    <col min="9010" max="9010" width="17.85546875" style="17" customWidth="1"/>
    <col min="9011" max="9011" width="11.140625" style="17" customWidth="1"/>
    <col min="9012" max="9012" width="20.42578125" style="17" customWidth="1"/>
    <col min="9013" max="9013" width="19.28515625" style="17" customWidth="1"/>
    <col min="9014" max="9014" width="16.140625" style="17" customWidth="1"/>
    <col min="9015" max="9216" width="10" style="17"/>
    <col min="9217" max="9217" width="4.42578125" style="17" customWidth="1"/>
    <col min="9218" max="9218" width="14" style="17" bestFit="1" customWidth="1"/>
    <col min="9219" max="9219" width="8.5703125" style="17" bestFit="1" customWidth="1"/>
    <col min="9220" max="9220" width="19" style="17" customWidth="1"/>
    <col min="9221" max="9221" width="13.7109375" style="17" customWidth="1"/>
    <col min="9222" max="9222" width="0" style="17" hidden="1" customWidth="1"/>
    <col min="9223" max="9223" width="10" style="17" customWidth="1"/>
    <col min="9224" max="9225" width="10.28515625" style="17" customWidth="1"/>
    <col min="9226" max="9226" width="10" style="17" customWidth="1"/>
    <col min="9227" max="9227" width="0" style="17" hidden="1" customWidth="1"/>
    <col min="9228" max="9228" width="8.5703125" style="17" customWidth="1"/>
    <col min="9229" max="9229" width="7.5703125" style="17" customWidth="1"/>
    <col min="9230" max="9230" width="8.7109375" style="17" customWidth="1"/>
    <col min="9231" max="9235" width="0" style="17" hidden="1" customWidth="1"/>
    <col min="9236" max="9236" width="7" style="17" customWidth="1"/>
    <col min="9237" max="9241" width="0" style="17" hidden="1" customWidth="1"/>
    <col min="9242" max="9243" width="14" style="17" customWidth="1"/>
    <col min="9244" max="9244" width="0" style="17" hidden="1" customWidth="1"/>
    <col min="9245" max="9245" width="9.85546875" style="17" customWidth="1"/>
    <col min="9246" max="9247" width="13.140625" style="17" bestFit="1" customWidth="1"/>
    <col min="9248" max="9248" width="12.7109375" style="17" customWidth="1"/>
    <col min="9249" max="9251" width="0" style="17" hidden="1" customWidth="1"/>
    <col min="9252" max="9252" width="13.140625" style="17" customWidth="1"/>
    <col min="9253" max="9254" width="0" style="17" hidden="1" customWidth="1"/>
    <col min="9255" max="9255" width="14.140625" style="17" bestFit="1" customWidth="1"/>
    <col min="9256" max="9256" width="0" style="17" hidden="1" customWidth="1"/>
    <col min="9257" max="9257" width="18" style="17" customWidth="1"/>
    <col min="9258" max="9258" width="14.42578125" style="17" bestFit="1" customWidth="1"/>
    <col min="9259" max="9259" width="16.5703125" style="17" customWidth="1"/>
    <col min="9260" max="9265" width="0" style="17" hidden="1" customWidth="1"/>
    <col min="9266" max="9266" width="17.85546875" style="17" customWidth="1"/>
    <col min="9267" max="9267" width="11.140625" style="17" customWidth="1"/>
    <col min="9268" max="9268" width="20.42578125" style="17" customWidth="1"/>
    <col min="9269" max="9269" width="19.28515625" style="17" customWidth="1"/>
    <col min="9270" max="9270" width="16.140625" style="17" customWidth="1"/>
    <col min="9271" max="9472" width="10" style="17"/>
    <col min="9473" max="9473" width="4.42578125" style="17" customWidth="1"/>
    <col min="9474" max="9474" width="14" style="17" bestFit="1" customWidth="1"/>
    <col min="9475" max="9475" width="8.5703125" style="17" bestFit="1" customWidth="1"/>
    <col min="9476" max="9476" width="19" style="17" customWidth="1"/>
    <col min="9477" max="9477" width="13.7109375" style="17" customWidth="1"/>
    <col min="9478" max="9478" width="0" style="17" hidden="1" customWidth="1"/>
    <col min="9479" max="9479" width="10" style="17" customWidth="1"/>
    <col min="9480" max="9481" width="10.28515625" style="17" customWidth="1"/>
    <col min="9482" max="9482" width="10" style="17" customWidth="1"/>
    <col min="9483" max="9483" width="0" style="17" hidden="1" customWidth="1"/>
    <col min="9484" max="9484" width="8.5703125" style="17" customWidth="1"/>
    <col min="9485" max="9485" width="7.5703125" style="17" customWidth="1"/>
    <col min="9486" max="9486" width="8.7109375" style="17" customWidth="1"/>
    <col min="9487" max="9491" width="0" style="17" hidden="1" customWidth="1"/>
    <col min="9492" max="9492" width="7" style="17" customWidth="1"/>
    <col min="9493" max="9497" width="0" style="17" hidden="1" customWidth="1"/>
    <col min="9498" max="9499" width="14" style="17" customWidth="1"/>
    <col min="9500" max="9500" width="0" style="17" hidden="1" customWidth="1"/>
    <col min="9501" max="9501" width="9.85546875" style="17" customWidth="1"/>
    <col min="9502" max="9503" width="13.140625" style="17" bestFit="1" customWidth="1"/>
    <col min="9504" max="9504" width="12.7109375" style="17" customWidth="1"/>
    <col min="9505" max="9507" width="0" style="17" hidden="1" customWidth="1"/>
    <col min="9508" max="9508" width="13.140625" style="17" customWidth="1"/>
    <col min="9509" max="9510" width="0" style="17" hidden="1" customWidth="1"/>
    <col min="9511" max="9511" width="14.140625" style="17" bestFit="1" customWidth="1"/>
    <col min="9512" max="9512" width="0" style="17" hidden="1" customWidth="1"/>
    <col min="9513" max="9513" width="18" style="17" customWidth="1"/>
    <col min="9514" max="9514" width="14.42578125" style="17" bestFit="1" customWidth="1"/>
    <col min="9515" max="9515" width="16.5703125" style="17" customWidth="1"/>
    <col min="9516" max="9521" width="0" style="17" hidden="1" customWidth="1"/>
    <col min="9522" max="9522" width="17.85546875" style="17" customWidth="1"/>
    <col min="9523" max="9523" width="11.140625" style="17" customWidth="1"/>
    <col min="9524" max="9524" width="20.42578125" style="17" customWidth="1"/>
    <col min="9525" max="9525" width="19.28515625" style="17" customWidth="1"/>
    <col min="9526" max="9526" width="16.140625" style="17" customWidth="1"/>
    <col min="9527" max="9728" width="10" style="17"/>
    <col min="9729" max="9729" width="4.42578125" style="17" customWidth="1"/>
    <col min="9730" max="9730" width="14" style="17" bestFit="1" customWidth="1"/>
    <col min="9731" max="9731" width="8.5703125" style="17" bestFit="1" customWidth="1"/>
    <col min="9732" max="9732" width="19" style="17" customWidth="1"/>
    <col min="9733" max="9733" width="13.7109375" style="17" customWidth="1"/>
    <col min="9734" max="9734" width="0" style="17" hidden="1" customWidth="1"/>
    <col min="9735" max="9735" width="10" style="17" customWidth="1"/>
    <col min="9736" max="9737" width="10.28515625" style="17" customWidth="1"/>
    <col min="9738" max="9738" width="10" style="17" customWidth="1"/>
    <col min="9739" max="9739" width="0" style="17" hidden="1" customWidth="1"/>
    <col min="9740" max="9740" width="8.5703125" style="17" customWidth="1"/>
    <col min="9741" max="9741" width="7.5703125" style="17" customWidth="1"/>
    <col min="9742" max="9742" width="8.7109375" style="17" customWidth="1"/>
    <col min="9743" max="9747" width="0" style="17" hidden="1" customWidth="1"/>
    <col min="9748" max="9748" width="7" style="17" customWidth="1"/>
    <col min="9749" max="9753" width="0" style="17" hidden="1" customWidth="1"/>
    <col min="9754" max="9755" width="14" style="17" customWidth="1"/>
    <col min="9756" max="9756" width="0" style="17" hidden="1" customWidth="1"/>
    <col min="9757" max="9757" width="9.85546875" style="17" customWidth="1"/>
    <col min="9758" max="9759" width="13.140625" style="17" bestFit="1" customWidth="1"/>
    <col min="9760" max="9760" width="12.7109375" style="17" customWidth="1"/>
    <col min="9761" max="9763" width="0" style="17" hidden="1" customWidth="1"/>
    <col min="9764" max="9764" width="13.140625" style="17" customWidth="1"/>
    <col min="9765" max="9766" width="0" style="17" hidden="1" customWidth="1"/>
    <col min="9767" max="9767" width="14.140625" style="17" bestFit="1" customWidth="1"/>
    <col min="9768" max="9768" width="0" style="17" hidden="1" customWidth="1"/>
    <col min="9769" max="9769" width="18" style="17" customWidth="1"/>
    <col min="9770" max="9770" width="14.42578125" style="17" bestFit="1" customWidth="1"/>
    <col min="9771" max="9771" width="16.5703125" style="17" customWidth="1"/>
    <col min="9772" max="9777" width="0" style="17" hidden="1" customWidth="1"/>
    <col min="9778" max="9778" width="17.85546875" style="17" customWidth="1"/>
    <col min="9779" max="9779" width="11.140625" style="17" customWidth="1"/>
    <col min="9780" max="9780" width="20.42578125" style="17" customWidth="1"/>
    <col min="9781" max="9781" width="19.28515625" style="17" customWidth="1"/>
    <col min="9782" max="9782" width="16.140625" style="17" customWidth="1"/>
    <col min="9783" max="9984" width="10" style="17"/>
    <col min="9985" max="9985" width="4.42578125" style="17" customWidth="1"/>
    <col min="9986" max="9986" width="14" style="17" bestFit="1" customWidth="1"/>
    <col min="9987" max="9987" width="8.5703125" style="17" bestFit="1" customWidth="1"/>
    <col min="9988" max="9988" width="19" style="17" customWidth="1"/>
    <col min="9989" max="9989" width="13.7109375" style="17" customWidth="1"/>
    <col min="9990" max="9990" width="0" style="17" hidden="1" customWidth="1"/>
    <col min="9991" max="9991" width="10" style="17" customWidth="1"/>
    <col min="9992" max="9993" width="10.28515625" style="17" customWidth="1"/>
    <col min="9994" max="9994" width="10" style="17" customWidth="1"/>
    <col min="9995" max="9995" width="0" style="17" hidden="1" customWidth="1"/>
    <col min="9996" max="9996" width="8.5703125" style="17" customWidth="1"/>
    <col min="9997" max="9997" width="7.5703125" style="17" customWidth="1"/>
    <col min="9998" max="9998" width="8.7109375" style="17" customWidth="1"/>
    <col min="9999" max="10003" width="0" style="17" hidden="1" customWidth="1"/>
    <col min="10004" max="10004" width="7" style="17" customWidth="1"/>
    <col min="10005" max="10009" width="0" style="17" hidden="1" customWidth="1"/>
    <col min="10010" max="10011" width="14" style="17" customWidth="1"/>
    <col min="10012" max="10012" width="0" style="17" hidden="1" customWidth="1"/>
    <col min="10013" max="10013" width="9.85546875" style="17" customWidth="1"/>
    <col min="10014" max="10015" width="13.140625" style="17" bestFit="1" customWidth="1"/>
    <col min="10016" max="10016" width="12.7109375" style="17" customWidth="1"/>
    <col min="10017" max="10019" width="0" style="17" hidden="1" customWidth="1"/>
    <col min="10020" max="10020" width="13.140625" style="17" customWidth="1"/>
    <col min="10021" max="10022" width="0" style="17" hidden="1" customWidth="1"/>
    <col min="10023" max="10023" width="14.140625" style="17" bestFit="1" customWidth="1"/>
    <col min="10024" max="10024" width="0" style="17" hidden="1" customWidth="1"/>
    <col min="10025" max="10025" width="18" style="17" customWidth="1"/>
    <col min="10026" max="10026" width="14.42578125" style="17" bestFit="1" customWidth="1"/>
    <col min="10027" max="10027" width="16.5703125" style="17" customWidth="1"/>
    <col min="10028" max="10033" width="0" style="17" hidden="1" customWidth="1"/>
    <col min="10034" max="10034" width="17.85546875" style="17" customWidth="1"/>
    <col min="10035" max="10035" width="11.140625" style="17" customWidth="1"/>
    <col min="10036" max="10036" width="20.42578125" style="17" customWidth="1"/>
    <col min="10037" max="10037" width="19.28515625" style="17" customWidth="1"/>
    <col min="10038" max="10038" width="16.140625" style="17" customWidth="1"/>
    <col min="10039" max="10240" width="10" style="17"/>
    <col min="10241" max="10241" width="4.42578125" style="17" customWidth="1"/>
    <col min="10242" max="10242" width="14" style="17" bestFit="1" customWidth="1"/>
    <col min="10243" max="10243" width="8.5703125" style="17" bestFit="1" customWidth="1"/>
    <col min="10244" max="10244" width="19" style="17" customWidth="1"/>
    <col min="10245" max="10245" width="13.7109375" style="17" customWidth="1"/>
    <col min="10246" max="10246" width="0" style="17" hidden="1" customWidth="1"/>
    <col min="10247" max="10247" width="10" style="17" customWidth="1"/>
    <col min="10248" max="10249" width="10.28515625" style="17" customWidth="1"/>
    <col min="10250" max="10250" width="10" style="17" customWidth="1"/>
    <col min="10251" max="10251" width="0" style="17" hidden="1" customWidth="1"/>
    <col min="10252" max="10252" width="8.5703125" style="17" customWidth="1"/>
    <col min="10253" max="10253" width="7.5703125" style="17" customWidth="1"/>
    <col min="10254" max="10254" width="8.7109375" style="17" customWidth="1"/>
    <col min="10255" max="10259" width="0" style="17" hidden="1" customWidth="1"/>
    <col min="10260" max="10260" width="7" style="17" customWidth="1"/>
    <col min="10261" max="10265" width="0" style="17" hidden="1" customWidth="1"/>
    <col min="10266" max="10267" width="14" style="17" customWidth="1"/>
    <col min="10268" max="10268" width="0" style="17" hidden="1" customWidth="1"/>
    <col min="10269" max="10269" width="9.85546875" style="17" customWidth="1"/>
    <col min="10270" max="10271" width="13.140625" style="17" bestFit="1" customWidth="1"/>
    <col min="10272" max="10272" width="12.7109375" style="17" customWidth="1"/>
    <col min="10273" max="10275" width="0" style="17" hidden="1" customWidth="1"/>
    <col min="10276" max="10276" width="13.140625" style="17" customWidth="1"/>
    <col min="10277" max="10278" width="0" style="17" hidden="1" customWidth="1"/>
    <col min="10279" max="10279" width="14.140625" style="17" bestFit="1" customWidth="1"/>
    <col min="10280" max="10280" width="0" style="17" hidden="1" customWidth="1"/>
    <col min="10281" max="10281" width="18" style="17" customWidth="1"/>
    <col min="10282" max="10282" width="14.42578125" style="17" bestFit="1" customWidth="1"/>
    <col min="10283" max="10283" width="16.5703125" style="17" customWidth="1"/>
    <col min="10284" max="10289" width="0" style="17" hidden="1" customWidth="1"/>
    <col min="10290" max="10290" width="17.85546875" style="17" customWidth="1"/>
    <col min="10291" max="10291" width="11.140625" style="17" customWidth="1"/>
    <col min="10292" max="10292" width="20.42578125" style="17" customWidth="1"/>
    <col min="10293" max="10293" width="19.28515625" style="17" customWidth="1"/>
    <col min="10294" max="10294" width="16.140625" style="17" customWidth="1"/>
    <col min="10295" max="10496" width="10" style="17"/>
    <col min="10497" max="10497" width="4.42578125" style="17" customWidth="1"/>
    <col min="10498" max="10498" width="14" style="17" bestFit="1" customWidth="1"/>
    <col min="10499" max="10499" width="8.5703125" style="17" bestFit="1" customWidth="1"/>
    <col min="10500" max="10500" width="19" style="17" customWidth="1"/>
    <col min="10501" max="10501" width="13.7109375" style="17" customWidth="1"/>
    <col min="10502" max="10502" width="0" style="17" hidden="1" customWidth="1"/>
    <col min="10503" max="10503" width="10" style="17" customWidth="1"/>
    <col min="10504" max="10505" width="10.28515625" style="17" customWidth="1"/>
    <col min="10506" max="10506" width="10" style="17" customWidth="1"/>
    <col min="10507" max="10507" width="0" style="17" hidden="1" customWidth="1"/>
    <col min="10508" max="10508" width="8.5703125" style="17" customWidth="1"/>
    <col min="10509" max="10509" width="7.5703125" style="17" customWidth="1"/>
    <col min="10510" max="10510" width="8.7109375" style="17" customWidth="1"/>
    <col min="10511" max="10515" width="0" style="17" hidden="1" customWidth="1"/>
    <col min="10516" max="10516" width="7" style="17" customWidth="1"/>
    <col min="10517" max="10521" width="0" style="17" hidden="1" customWidth="1"/>
    <col min="10522" max="10523" width="14" style="17" customWidth="1"/>
    <col min="10524" max="10524" width="0" style="17" hidden="1" customWidth="1"/>
    <col min="10525" max="10525" width="9.85546875" style="17" customWidth="1"/>
    <col min="10526" max="10527" width="13.140625" style="17" bestFit="1" customWidth="1"/>
    <col min="10528" max="10528" width="12.7109375" style="17" customWidth="1"/>
    <col min="10529" max="10531" width="0" style="17" hidden="1" customWidth="1"/>
    <col min="10532" max="10532" width="13.140625" style="17" customWidth="1"/>
    <col min="10533" max="10534" width="0" style="17" hidden="1" customWidth="1"/>
    <col min="10535" max="10535" width="14.140625" style="17" bestFit="1" customWidth="1"/>
    <col min="10536" max="10536" width="0" style="17" hidden="1" customWidth="1"/>
    <col min="10537" max="10537" width="18" style="17" customWidth="1"/>
    <col min="10538" max="10538" width="14.42578125" style="17" bestFit="1" customWidth="1"/>
    <col min="10539" max="10539" width="16.5703125" style="17" customWidth="1"/>
    <col min="10540" max="10545" width="0" style="17" hidden="1" customWidth="1"/>
    <col min="10546" max="10546" width="17.85546875" style="17" customWidth="1"/>
    <col min="10547" max="10547" width="11.140625" style="17" customWidth="1"/>
    <col min="10548" max="10548" width="20.42578125" style="17" customWidth="1"/>
    <col min="10549" max="10549" width="19.28515625" style="17" customWidth="1"/>
    <col min="10550" max="10550" width="16.140625" style="17" customWidth="1"/>
    <col min="10551" max="10752" width="10" style="17"/>
    <col min="10753" max="10753" width="4.42578125" style="17" customWidth="1"/>
    <col min="10754" max="10754" width="14" style="17" bestFit="1" customWidth="1"/>
    <col min="10755" max="10755" width="8.5703125" style="17" bestFit="1" customWidth="1"/>
    <col min="10756" max="10756" width="19" style="17" customWidth="1"/>
    <col min="10757" max="10757" width="13.7109375" style="17" customWidth="1"/>
    <col min="10758" max="10758" width="0" style="17" hidden="1" customWidth="1"/>
    <col min="10759" max="10759" width="10" style="17" customWidth="1"/>
    <col min="10760" max="10761" width="10.28515625" style="17" customWidth="1"/>
    <col min="10762" max="10762" width="10" style="17" customWidth="1"/>
    <col min="10763" max="10763" width="0" style="17" hidden="1" customWidth="1"/>
    <col min="10764" max="10764" width="8.5703125" style="17" customWidth="1"/>
    <col min="10765" max="10765" width="7.5703125" style="17" customWidth="1"/>
    <col min="10766" max="10766" width="8.7109375" style="17" customWidth="1"/>
    <col min="10767" max="10771" width="0" style="17" hidden="1" customWidth="1"/>
    <col min="10772" max="10772" width="7" style="17" customWidth="1"/>
    <col min="10773" max="10777" width="0" style="17" hidden="1" customWidth="1"/>
    <col min="10778" max="10779" width="14" style="17" customWidth="1"/>
    <col min="10780" max="10780" width="0" style="17" hidden="1" customWidth="1"/>
    <col min="10781" max="10781" width="9.85546875" style="17" customWidth="1"/>
    <col min="10782" max="10783" width="13.140625" style="17" bestFit="1" customWidth="1"/>
    <col min="10784" max="10784" width="12.7109375" style="17" customWidth="1"/>
    <col min="10785" max="10787" width="0" style="17" hidden="1" customWidth="1"/>
    <col min="10788" max="10788" width="13.140625" style="17" customWidth="1"/>
    <col min="10789" max="10790" width="0" style="17" hidden="1" customWidth="1"/>
    <col min="10791" max="10791" width="14.140625" style="17" bestFit="1" customWidth="1"/>
    <col min="10792" max="10792" width="0" style="17" hidden="1" customWidth="1"/>
    <col min="10793" max="10793" width="18" style="17" customWidth="1"/>
    <col min="10794" max="10794" width="14.42578125" style="17" bestFit="1" customWidth="1"/>
    <col min="10795" max="10795" width="16.5703125" style="17" customWidth="1"/>
    <col min="10796" max="10801" width="0" style="17" hidden="1" customWidth="1"/>
    <col min="10802" max="10802" width="17.85546875" style="17" customWidth="1"/>
    <col min="10803" max="10803" width="11.140625" style="17" customWidth="1"/>
    <col min="10804" max="10804" width="20.42578125" style="17" customWidth="1"/>
    <col min="10805" max="10805" width="19.28515625" style="17" customWidth="1"/>
    <col min="10806" max="10806" width="16.140625" style="17" customWidth="1"/>
    <col min="10807" max="11008" width="10" style="17"/>
    <col min="11009" max="11009" width="4.42578125" style="17" customWidth="1"/>
    <col min="11010" max="11010" width="14" style="17" bestFit="1" customWidth="1"/>
    <col min="11011" max="11011" width="8.5703125" style="17" bestFit="1" customWidth="1"/>
    <col min="11012" max="11012" width="19" style="17" customWidth="1"/>
    <col min="11013" max="11013" width="13.7109375" style="17" customWidth="1"/>
    <col min="11014" max="11014" width="0" style="17" hidden="1" customWidth="1"/>
    <col min="11015" max="11015" width="10" style="17" customWidth="1"/>
    <col min="11016" max="11017" width="10.28515625" style="17" customWidth="1"/>
    <col min="11018" max="11018" width="10" style="17" customWidth="1"/>
    <col min="11019" max="11019" width="0" style="17" hidden="1" customWidth="1"/>
    <col min="11020" max="11020" width="8.5703125" style="17" customWidth="1"/>
    <col min="11021" max="11021" width="7.5703125" style="17" customWidth="1"/>
    <col min="11022" max="11022" width="8.7109375" style="17" customWidth="1"/>
    <col min="11023" max="11027" width="0" style="17" hidden="1" customWidth="1"/>
    <col min="11028" max="11028" width="7" style="17" customWidth="1"/>
    <col min="11029" max="11033" width="0" style="17" hidden="1" customWidth="1"/>
    <col min="11034" max="11035" width="14" style="17" customWidth="1"/>
    <col min="11036" max="11036" width="0" style="17" hidden="1" customWidth="1"/>
    <col min="11037" max="11037" width="9.85546875" style="17" customWidth="1"/>
    <col min="11038" max="11039" width="13.140625" style="17" bestFit="1" customWidth="1"/>
    <col min="11040" max="11040" width="12.7109375" style="17" customWidth="1"/>
    <col min="11041" max="11043" width="0" style="17" hidden="1" customWidth="1"/>
    <col min="11044" max="11044" width="13.140625" style="17" customWidth="1"/>
    <col min="11045" max="11046" width="0" style="17" hidden="1" customWidth="1"/>
    <col min="11047" max="11047" width="14.140625" style="17" bestFit="1" customWidth="1"/>
    <col min="11048" max="11048" width="0" style="17" hidden="1" customWidth="1"/>
    <col min="11049" max="11049" width="18" style="17" customWidth="1"/>
    <col min="11050" max="11050" width="14.42578125" style="17" bestFit="1" customWidth="1"/>
    <col min="11051" max="11051" width="16.5703125" style="17" customWidth="1"/>
    <col min="11052" max="11057" width="0" style="17" hidden="1" customWidth="1"/>
    <col min="11058" max="11058" width="17.85546875" style="17" customWidth="1"/>
    <col min="11059" max="11059" width="11.140625" style="17" customWidth="1"/>
    <col min="11060" max="11060" width="20.42578125" style="17" customWidth="1"/>
    <col min="11061" max="11061" width="19.28515625" style="17" customWidth="1"/>
    <col min="11062" max="11062" width="16.140625" style="17" customWidth="1"/>
    <col min="11063" max="11264" width="10" style="17"/>
    <col min="11265" max="11265" width="4.42578125" style="17" customWidth="1"/>
    <col min="11266" max="11266" width="14" style="17" bestFit="1" customWidth="1"/>
    <col min="11267" max="11267" width="8.5703125" style="17" bestFit="1" customWidth="1"/>
    <col min="11268" max="11268" width="19" style="17" customWidth="1"/>
    <col min="11269" max="11269" width="13.7109375" style="17" customWidth="1"/>
    <col min="11270" max="11270" width="0" style="17" hidden="1" customWidth="1"/>
    <col min="11271" max="11271" width="10" style="17" customWidth="1"/>
    <col min="11272" max="11273" width="10.28515625" style="17" customWidth="1"/>
    <col min="11274" max="11274" width="10" style="17" customWidth="1"/>
    <col min="11275" max="11275" width="0" style="17" hidden="1" customWidth="1"/>
    <col min="11276" max="11276" width="8.5703125" style="17" customWidth="1"/>
    <col min="11277" max="11277" width="7.5703125" style="17" customWidth="1"/>
    <col min="11278" max="11278" width="8.7109375" style="17" customWidth="1"/>
    <col min="11279" max="11283" width="0" style="17" hidden="1" customWidth="1"/>
    <col min="11284" max="11284" width="7" style="17" customWidth="1"/>
    <col min="11285" max="11289" width="0" style="17" hidden="1" customWidth="1"/>
    <col min="11290" max="11291" width="14" style="17" customWidth="1"/>
    <col min="11292" max="11292" width="0" style="17" hidden="1" customWidth="1"/>
    <col min="11293" max="11293" width="9.85546875" style="17" customWidth="1"/>
    <col min="11294" max="11295" width="13.140625" style="17" bestFit="1" customWidth="1"/>
    <col min="11296" max="11296" width="12.7109375" style="17" customWidth="1"/>
    <col min="11297" max="11299" width="0" style="17" hidden="1" customWidth="1"/>
    <col min="11300" max="11300" width="13.140625" style="17" customWidth="1"/>
    <col min="11301" max="11302" width="0" style="17" hidden="1" customWidth="1"/>
    <col min="11303" max="11303" width="14.140625" style="17" bestFit="1" customWidth="1"/>
    <col min="11304" max="11304" width="0" style="17" hidden="1" customWidth="1"/>
    <col min="11305" max="11305" width="18" style="17" customWidth="1"/>
    <col min="11306" max="11306" width="14.42578125" style="17" bestFit="1" customWidth="1"/>
    <col min="11307" max="11307" width="16.5703125" style="17" customWidth="1"/>
    <col min="11308" max="11313" width="0" style="17" hidden="1" customWidth="1"/>
    <col min="11314" max="11314" width="17.85546875" style="17" customWidth="1"/>
    <col min="11315" max="11315" width="11.140625" style="17" customWidth="1"/>
    <col min="11316" max="11316" width="20.42578125" style="17" customWidth="1"/>
    <col min="11317" max="11317" width="19.28515625" style="17" customWidth="1"/>
    <col min="11318" max="11318" width="16.140625" style="17" customWidth="1"/>
    <col min="11319" max="11520" width="10" style="17"/>
    <col min="11521" max="11521" width="4.42578125" style="17" customWidth="1"/>
    <col min="11522" max="11522" width="14" style="17" bestFit="1" customWidth="1"/>
    <col min="11523" max="11523" width="8.5703125" style="17" bestFit="1" customWidth="1"/>
    <col min="11524" max="11524" width="19" style="17" customWidth="1"/>
    <col min="11525" max="11525" width="13.7109375" style="17" customWidth="1"/>
    <col min="11526" max="11526" width="0" style="17" hidden="1" customWidth="1"/>
    <col min="11527" max="11527" width="10" style="17" customWidth="1"/>
    <col min="11528" max="11529" width="10.28515625" style="17" customWidth="1"/>
    <col min="11530" max="11530" width="10" style="17" customWidth="1"/>
    <col min="11531" max="11531" width="0" style="17" hidden="1" customWidth="1"/>
    <col min="11532" max="11532" width="8.5703125" style="17" customWidth="1"/>
    <col min="11533" max="11533" width="7.5703125" style="17" customWidth="1"/>
    <col min="11534" max="11534" width="8.7109375" style="17" customWidth="1"/>
    <col min="11535" max="11539" width="0" style="17" hidden="1" customWidth="1"/>
    <col min="11540" max="11540" width="7" style="17" customWidth="1"/>
    <col min="11541" max="11545" width="0" style="17" hidden="1" customWidth="1"/>
    <col min="11546" max="11547" width="14" style="17" customWidth="1"/>
    <col min="11548" max="11548" width="0" style="17" hidden="1" customWidth="1"/>
    <col min="11549" max="11549" width="9.85546875" style="17" customWidth="1"/>
    <col min="11550" max="11551" width="13.140625" style="17" bestFit="1" customWidth="1"/>
    <col min="11552" max="11552" width="12.7109375" style="17" customWidth="1"/>
    <col min="11553" max="11555" width="0" style="17" hidden="1" customWidth="1"/>
    <col min="11556" max="11556" width="13.140625" style="17" customWidth="1"/>
    <col min="11557" max="11558" width="0" style="17" hidden="1" customWidth="1"/>
    <col min="11559" max="11559" width="14.140625" style="17" bestFit="1" customWidth="1"/>
    <col min="11560" max="11560" width="0" style="17" hidden="1" customWidth="1"/>
    <col min="11561" max="11561" width="18" style="17" customWidth="1"/>
    <col min="11562" max="11562" width="14.42578125" style="17" bestFit="1" customWidth="1"/>
    <col min="11563" max="11563" width="16.5703125" style="17" customWidth="1"/>
    <col min="11564" max="11569" width="0" style="17" hidden="1" customWidth="1"/>
    <col min="11570" max="11570" width="17.85546875" style="17" customWidth="1"/>
    <col min="11571" max="11571" width="11.140625" style="17" customWidth="1"/>
    <col min="11572" max="11572" width="20.42578125" style="17" customWidth="1"/>
    <col min="11573" max="11573" width="19.28515625" style="17" customWidth="1"/>
    <col min="11574" max="11574" width="16.140625" style="17" customWidth="1"/>
    <col min="11575" max="11776" width="10" style="17"/>
    <col min="11777" max="11777" width="4.42578125" style="17" customWidth="1"/>
    <col min="11778" max="11778" width="14" style="17" bestFit="1" customWidth="1"/>
    <col min="11779" max="11779" width="8.5703125" style="17" bestFit="1" customWidth="1"/>
    <col min="11780" max="11780" width="19" style="17" customWidth="1"/>
    <col min="11781" max="11781" width="13.7109375" style="17" customWidth="1"/>
    <col min="11782" max="11782" width="0" style="17" hidden="1" customWidth="1"/>
    <col min="11783" max="11783" width="10" style="17" customWidth="1"/>
    <col min="11784" max="11785" width="10.28515625" style="17" customWidth="1"/>
    <col min="11786" max="11786" width="10" style="17" customWidth="1"/>
    <col min="11787" max="11787" width="0" style="17" hidden="1" customWidth="1"/>
    <col min="11788" max="11788" width="8.5703125" style="17" customWidth="1"/>
    <col min="11789" max="11789" width="7.5703125" style="17" customWidth="1"/>
    <col min="11790" max="11790" width="8.7109375" style="17" customWidth="1"/>
    <col min="11791" max="11795" width="0" style="17" hidden="1" customWidth="1"/>
    <col min="11796" max="11796" width="7" style="17" customWidth="1"/>
    <col min="11797" max="11801" width="0" style="17" hidden="1" customWidth="1"/>
    <col min="11802" max="11803" width="14" style="17" customWidth="1"/>
    <col min="11804" max="11804" width="0" style="17" hidden="1" customWidth="1"/>
    <col min="11805" max="11805" width="9.85546875" style="17" customWidth="1"/>
    <col min="11806" max="11807" width="13.140625" style="17" bestFit="1" customWidth="1"/>
    <col min="11808" max="11808" width="12.7109375" style="17" customWidth="1"/>
    <col min="11809" max="11811" width="0" style="17" hidden="1" customWidth="1"/>
    <col min="11812" max="11812" width="13.140625" style="17" customWidth="1"/>
    <col min="11813" max="11814" width="0" style="17" hidden="1" customWidth="1"/>
    <col min="11815" max="11815" width="14.140625" style="17" bestFit="1" customWidth="1"/>
    <col min="11816" max="11816" width="0" style="17" hidden="1" customWidth="1"/>
    <col min="11817" max="11817" width="18" style="17" customWidth="1"/>
    <col min="11818" max="11818" width="14.42578125" style="17" bestFit="1" customWidth="1"/>
    <col min="11819" max="11819" width="16.5703125" style="17" customWidth="1"/>
    <col min="11820" max="11825" width="0" style="17" hidden="1" customWidth="1"/>
    <col min="11826" max="11826" width="17.85546875" style="17" customWidth="1"/>
    <col min="11827" max="11827" width="11.140625" style="17" customWidth="1"/>
    <col min="11828" max="11828" width="20.42578125" style="17" customWidth="1"/>
    <col min="11829" max="11829" width="19.28515625" style="17" customWidth="1"/>
    <col min="11830" max="11830" width="16.140625" style="17" customWidth="1"/>
    <col min="11831" max="12032" width="10" style="17"/>
    <col min="12033" max="12033" width="4.42578125" style="17" customWidth="1"/>
    <col min="12034" max="12034" width="14" style="17" bestFit="1" customWidth="1"/>
    <col min="12035" max="12035" width="8.5703125" style="17" bestFit="1" customWidth="1"/>
    <col min="12036" max="12036" width="19" style="17" customWidth="1"/>
    <col min="12037" max="12037" width="13.7109375" style="17" customWidth="1"/>
    <col min="12038" max="12038" width="0" style="17" hidden="1" customWidth="1"/>
    <col min="12039" max="12039" width="10" style="17" customWidth="1"/>
    <col min="12040" max="12041" width="10.28515625" style="17" customWidth="1"/>
    <col min="12042" max="12042" width="10" style="17" customWidth="1"/>
    <col min="12043" max="12043" width="0" style="17" hidden="1" customWidth="1"/>
    <col min="12044" max="12044" width="8.5703125" style="17" customWidth="1"/>
    <col min="12045" max="12045" width="7.5703125" style="17" customWidth="1"/>
    <col min="12046" max="12046" width="8.7109375" style="17" customWidth="1"/>
    <col min="12047" max="12051" width="0" style="17" hidden="1" customWidth="1"/>
    <col min="12052" max="12052" width="7" style="17" customWidth="1"/>
    <col min="12053" max="12057" width="0" style="17" hidden="1" customWidth="1"/>
    <col min="12058" max="12059" width="14" style="17" customWidth="1"/>
    <col min="12060" max="12060" width="0" style="17" hidden="1" customWidth="1"/>
    <col min="12061" max="12061" width="9.85546875" style="17" customWidth="1"/>
    <col min="12062" max="12063" width="13.140625" style="17" bestFit="1" customWidth="1"/>
    <col min="12064" max="12064" width="12.7109375" style="17" customWidth="1"/>
    <col min="12065" max="12067" width="0" style="17" hidden="1" customWidth="1"/>
    <col min="12068" max="12068" width="13.140625" style="17" customWidth="1"/>
    <col min="12069" max="12070" width="0" style="17" hidden="1" customWidth="1"/>
    <col min="12071" max="12071" width="14.140625" style="17" bestFit="1" customWidth="1"/>
    <col min="12072" max="12072" width="0" style="17" hidden="1" customWidth="1"/>
    <col min="12073" max="12073" width="18" style="17" customWidth="1"/>
    <col min="12074" max="12074" width="14.42578125" style="17" bestFit="1" customWidth="1"/>
    <col min="12075" max="12075" width="16.5703125" style="17" customWidth="1"/>
    <col min="12076" max="12081" width="0" style="17" hidden="1" customWidth="1"/>
    <col min="12082" max="12082" width="17.85546875" style="17" customWidth="1"/>
    <col min="12083" max="12083" width="11.140625" style="17" customWidth="1"/>
    <col min="12084" max="12084" width="20.42578125" style="17" customWidth="1"/>
    <col min="12085" max="12085" width="19.28515625" style="17" customWidth="1"/>
    <col min="12086" max="12086" width="16.140625" style="17" customWidth="1"/>
    <col min="12087" max="12288" width="10" style="17"/>
    <col min="12289" max="12289" width="4.42578125" style="17" customWidth="1"/>
    <col min="12290" max="12290" width="14" style="17" bestFit="1" customWidth="1"/>
    <col min="12291" max="12291" width="8.5703125" style="17" bestFit="1" customWidth="1"/>
    <col min="12292" max="12292" width="19" style="17" customWidth="1"/>
    <col min="12293" max="12293" width="13.7109375" style="17" customWidth="1"/>
    <col min="12294" max="12294" width="0" style="17" hidden="1" customWidth="1"/>
    <col min="12295" max="12295" width="10" style="17" customWidth="1"/>
    <col min="12296" max="12297" width="10.28515625" style="17" customWidth="1"/>
    <col min="12298" max="12298" width="10" style="17" customWidth="1"/>
    <col min="12299" max="12299" width="0" style="17" hidden="1" customWidth="1"/>
    <col min="12300" max="12300" width="8.5703125" style="17" customWidth="1"/>
    <col min="12301" max="12301" width="7.5703125" style="17" customWidth="1"/>
    <col min="12302" max="12302" width="8.7109375" style="17" customWidth="1"/>
    <col min="12303" max="12307" width="0" style="17" hidden="1" customWidth="1"/>
    <col min="12308" max="12308" width="7" style="17" customWidth="1"/>
    <col min="12309" max="12313" width="0" style="17" hidden="1" customWidth="1"/>
    <col min="12314" max="12315" width="14" style="17" customWidth="1"/>
    <col min="12316" max="12316" width="0" style="17" hidden="1" customWidth="1"/>
    <col min="12317" max="12317" width="9.85546875" style="17" customWidth="1"/>
    <col min="12318" max="12319" width="13.140625" style="17" bestFit="1" customWidth="1"/>
    <col min="12320" max="12320" width="12.7109375" style="17" customWidth="1"/>
    <col min="12321" max="12323" width="0" style="17" hidden="1" customWidth="1"/>
    <col min="12324" max="12324" width="13.140625" style="17" customWidth="1"/>
    <col min="12325" max="12326" width="0" style="17" hidden="1" customWidth="1"/>
    <col min="12327" max="12327" width="14.140625" style="17" bestFit="1" customWidth="1"/>
    <col min="12328" max="12328" width="0" style="17" hidden="1" customWidth="1"/>
    <col min="12329" max="12329" width="18" style="17" customWidth="1"/>
    <col min="12330" max="12330" width="14.42578125" style="17" bestFit="1" customWidth="1"/>
    <col min="12331" max="12331" width="16.5703125" style="17" customWidth="1"/>
    <col min="12332" max="12337" width="0" style="17" hidden="1" customWidth="1"/>
    <col min="12338" max="12338" width="17.85546875" style="17" customWidth="1"/>
    <col min="12339" max="12339" width="11.140625" style="17" customWidth="1"/>
    <col min="12340" max="12340" width="20.42578125" style="17" customWidth="1"/>
    <col min="12341" max="12341" width="19.28515625" style="17" customWidth="1"/>
    <col min="12342" max="12342" width="16.140625" style="17" customWidth="1"/>
    <col min="12343" max="12544" width="10" style="17"/>
    <col min="12545" max="12545" width="4.42578125" style="17" customWidth="1"/>
    <col min="12546" max="12546" width="14" style="17" bestFit="1" customWidth="1"/>
    <col min="12547" max="12547" width="8.5703125" style="17" bestFit="1" customWidth="1"/>
    <col min="12548" max="12548" width="19" style="17" customWidth="1"/>
    <col min="12549" max="12549" width="13.7109375" style="17" customWidth="1"/>
    <col min="12550" max="12550" width="0" style="17" hidden="1" customWidth="1"/>
    <col min="12551" max="12551" width="10" style="17" customWidth="1"/>
    <col min="12552" max="12553" width="10.28515625" style="17" customWidth="1"/>
    <col min="12554" max="12554" width="10" style="17" customWidth="1"/>
    <col min="12555" max="12555" width="0" style="17" hidden="1" customWidth="1"/>
    <col min="12556" max="12556" width="8.5703125" style="17" customWidth="1"/>
    <col min="12557" max="12557" width="7.5703125" style="17" customWidth="1"/>
    <col min="12558" max="12558" width="8.7109375" style="17" customWidth="1"/>
    <col min="12559" max="12563" width="0" style="17" hidden="1" customWidth="1"/>
    <col min="12564" max="12564" width="7" style="17" customWidth="1"/>
    <col min="12565" max="12569" width="0" style="17" hidden="1" customWidth="1"/>
    <col min="12570" max="12571" width="14" style="17" customWidth="1"/>
    <col min="12572" max="12572" width="0" style="17" hidden="1" customWidth="1"/>
    <col min="12573" max="12573" width="9.85546875" style="17" customWidth="1"/>
    <col min="12574" max="12575" width="13.140625" style="17" bestFit="1" customWidth="1"/>
    <col min="12576" max="12576" width="12.7109375" style="17" customWidth="1"/>
    <col min="12577" max="12579" width="0" style="17" hidden="1" customWidth="1"/>
    <col min="12580" max="12580" width="13.140625" style="17" customWidth="1"/>
    <col min="12581" max="12582" width="0" style="17" hidden="1" customWidth="1"/>
    <col min="12583" max="12583" width="14.140625" style="17" bestFit="1" customWidth="1"/>
    <col min="12584" max="12584" width="0" style="17" hidden="1" customWidth="1"/>
    <col min="12585" max="12585" width="18" style="17" customWidth="1"/>
    <col min="12586" max="12586" width="14.42578125" style="17" bestFit="1" customWidth="1"/>
    <col min="12587" max="12587" width="16.5703125" style="17" customWidth="1"/>
    <col min="12588" max="12593" width="0" style="17" hidden="1" customWidth="1"/>
    <col min="12594" max="12594" width="17.85546875" style="17" customWidth="1"/>
    <col min="12595" max="12595" width="11.140625" style="17" customWidth="1"/>
    <col min="12596" max="12596" width="20.42578125" style="17" customWidth="1"/>
    <col min="12597" max="12597" width="19.28515625" style="17" customWidth="1"/>
    <col min="12598" max="12598" width="16.140625" style="17" customWidth="1"/>
    <col min="12599" max="12800" width="10" style="17"/>
    <col min="12801" max="12801" width="4.42578125" style="17" customWidth="1"/>
    <col min="12802" max="12802" width="14" style="17" bestFit="1" customWidth="1"/>
    <col min="12803" max="12803" width="8.5703125" style="17" bestFit="1" customWidth="1"/>
    <col min="12804" max="12804" width="19" style="17" customWidth="1"/>
    <col min="12805" max="12805" width="13.7109375" style="17" customWidth="1"/>
    <col min="12806" max="12806" width="0" style="17" hidden="1" customWidth="1"/>
    <col min="12807" max="12807" width="10" style="17" customWidth="1"/>
    <col min="12808" max="12809" width="10.28515625" style="17" customWidth="1"/>
    <col min="12810" max="12810" width="10" style="17" customWidth="1"/>
    <col min="12811" max="12811" width="0" style="17" hidden="1" customWidth="1"/>
    <col min="12812" max="12812" width="8.5703125" style="17" customWidth="1"/>
    <col min="12813" max="12813" width="7.5703125" style="17" customWidth="1"/>
    <col min="12814" max="12814" width="8.7109375" style="17" customWidth="1"/>
    <col min="12815" max="12819" width="0" style="17" hidden="1" customWidth="1"/>
    <col min="12820" max="12820" width="7" style="17" customWidth="1"/>
    <col min="12821" max="12825" width="0" style="17" hidden="1" customWidth="1"/>
    <col min="12826" max="12827" width="14" style="17" customWidth="1"/>
    <col min="12828" max="12828" width="0" style="17" hidden="1" customWidth="1"/>
    <col min="12829" max="12829" width="9.85546875" style="17" customWidth="1"/>
    <col min="12830" max="12831" width="13.140625" style="17" bestFit="1" customWidth="1"/>
    <col min="12832" max="12832" width="12.7109375" style="17" customWidth="1"/>
    <col min="12833" max="12835" width="0" style="17" hidden="1" customWidth="1"/>
    <col min="12836" max="12836" width="13.140625" style="17" customWidth="1"/>
    <col min="12837" max="12838" width="0" style="17" hidden="1" customWidth="1"/>
    <col min="12839" max="12839" width="14.140625" style="17" bestFit="1" customWidth="1"/>
    <col min="12840" max="12840" width="0" style="17" hidden="1" customWidth="1"/>
    <col min="12841" max="12841" width="18" style="17" customWidth="1"/>
    <col min="12842" max="12842" width="14.42578125" style="17" bestFit="1" customWidth="1"/>
    <col min="12843" max="12843" width="16.5703125" style="17" customWidth="1"/>
    <col min="12844" max="12849" width="0" style="17" hidden="1" customWidth="1"/>
    <col min="12850" max="12850" width="17.85546875" style="17" customWidth="1"/>
    <col min="12851" max="12851" width="11.140625" style="17" customWidth="1"/>
    <col min="12852" max="12852" width="20.42578125" style="17" customWidth="1"/>
    <col min="12853" max="12853" width="19.28515625" style="17" customWidth="1"/>
    <col min="12854" max="12854" width="16.140625" style="17" customWidth="1"/>
    <col min="12855" max="13056" width="10" style="17"/>
    <col min="13057" max="13057" width="4.42578125" style="17" customWidth="1"/>
    <col min="13058" max="13058" width="14" style="17" bestFit="1" customWidth="1"/>
    <col min="13059" max="13059" width="8.5703125" style="17" bestFit="1" customWidth="1"/>
    <col min="13060" max="13060" width="19" style="17" customWidth="1"/>
    <col min="13061" max="13061" width="13.7109375" style="17" customWidth="1"/>
    <col min="13062" max="13062" width="0" style="17" hidden="1" customWidth="1"/>
    <col min="13063" max="13063" width="10" style="17" customWidth="1"/>
    <col min="13064" max="13065" width="10.28515625" style="17" customWidth="1"/>
    <col min="13066" max="13066" width="10" style="17" customWidth="1"/>
    <col min="13067" max="13067" width="0" style="17" hidden="1" customWidth="1"/>
    <col min="13068" max="13068" width="8.5703125" style="17" customWidth="1"/>
    <col min="13069" max="13069" width="7.5703125" style="17" customWidth="1"/>
    <col min="13070" max="13070" width="8.7109375" style="17" customWidth="1"/>
    <col min="13071" max="13075" width="0" style="17" hidden="1" customWidth="1"/>
    <col min="13076" max="13076" width="7" style="17" customWidth="1"/>
    <col min="13077" max="13081" width="0" style="17" hidden="1" customWidth="1"/>
    <col min="13082" max="13083" width="14" style="17" customWidth="1"/>
    <col min="13084" max="13084" width="0" style="17" hidden="1" customWidth="1"/>
    <col min="13085" max="13085" width="9.85546875" style="17" customWidth="1"/>
    <col min="13086" max="13087" width="13.140625" style="17" bestFit="1" customWidth="1"/>
    <col min="13088" max="13088" width="12.7109375" style="17" customWidth="1"/>
    <col min="13089" max="13091" width="0" style="17" hidden="1" customWidth="1"/>
    <col min="13092" max="13092" width="13.140625" style="17" customWidth="1"/>
    <col min="13093" max="13094" width="0" style="17" hidden="1" customWidth="1"/>
    <col min="13095" max="13095" width="14.140625" style="17" bestFit="1" customWidth="1"/>
    <col min="13096" max="13096" width="0" style="17" hidden="1" customWidth="1"/>
    <col min="13097" max="13097" width="18" style="17" customWidth="1"/>
    <col min="13098" max="13098" width="14.42578125" style="17" bestFit="1" customWidth="1"/>
    <col min="13099" max="13099" width="16.5703125" style="17" customWidth="1"/>
    <col min="13100" max="13105" width="0" style="17" hidden="1" customWidth="1"/>
    <col min="13106" max="13106" width="17.85546875" style="17" customWidth="1"/>
    <col min="13107" max="13107" width="11.140625" style="17" customWidth="1"/>
    <col min="13108" max="13108" width="20.42578125" style="17" customWidth="1"/>
    <col min="13109" max="13109" width="19.28515625" style="17" customWidth="1"/>
    <col min="13110" max="13110" width="16.140625" style="17" customWidth="1"/>
    <col min="13111" max="13312" width="10" style="17"/>
    <col min="13313" max="13313" width="4.42578125" style="17" customWidth="1"/>
    <col min="13314" max="13314" width="14" style="17" bestFit="1" customWidth="1"/>
    <col min="13315" max="13315" width="8.5703125" style="17" bestFit="1" customWidth="1"/>
    <col min="13316" max="13316" width="19" style="17" customWidth="1"/>
    <col min="13317" max="13317" width="13.7109375" style="17" customWidth="1"/>
    <col min="13318" max="13318" width="0" style="17" hidden="1" customWidth="1"/>
    <col min="13319" max="13319" width="10" style="17" customWidth="1"/>
    <col min="13320" max="13321" width="10.28515625" style="17" customWidth="1"/>
    <col min="13322" max="13322" width="10" style="17" customWidth="1"/>
    <col min="13323" max="13323" width="0" style="17" hidden="1" customWidth="1"/>
    <col min="13324" max="13324" width="8.5703125" style="17" customWidth="1"/>
    <col min="13325" max="13325" width="7.5703125" style="17" customWidth="1"/>
    <col min="13326" max="13326" width="8.7109375" style="17" customWidth="1"/>
    <col min="13327" max="13331" width="0" style="17" hidden="1" customWidth="1"/>
    <col min="13332" max="13332" width="7" style="17" customWidth="1"/>
    <col min="13333" max="13337" width="0" style="17" hidden="1" customWidth="1"/>
    <col min="13338" max="13339" width="14" style="17" customWidth="1"/>
    <col min="13340" max="13340" width="0" style="17" hidden="1" customWidth="1"/>
    <col min="13341" max="13341" width="9.85546875" style="17" customWidth="1"/>
    <col min="13342" max="13343" width="13.140625" style="17" bestFit="1" customWidth="1"/>
    <col min="13344" max="13344" width="12.7109375" style="17" customWidth="1"/>
    <col min="13345" max="13347" width="0" style="17" hidden="1" customWidth="1"/>
    <col min="13348" max="13348" width="13.140625" style="17" customWidth="1"/>
    <col min="13349" max="13350" width="0" style="17" hidden="1" customWidth="1"/>
    <col min="13351" max="13351" width="14.140625" style="17" bestFit="1" customWidth="1"/>
    <col min="13352" max="13352" width="0" style="17" hidden="1" customWidth="1"/>
    <col min="13353" max="13353" width="18" style="17" customWidth="1"/>
    <col min="13354" max="13354" width="14.42578125" style="17" bestFit="1" customWidth="1"/>
    <col min="13355" max="13355" width="16.5703125" style="17" customWidth="1"/>
    <col min="13356" max="13361" width="0" style="17" hidden="1" customWidth="1"/>
    <col min="13362" max="13362" width="17.85546875" style="17" customWidth="1"/>
    <col min="13363" max="13363" width="11.140625" style="17" customWidth="1"/>
    <col min="13364" max="13364" width="20.42578125" style="17" customWidth="1"/>
    <col min="13365" max="13365" width="19.28515625" style="17" customWidth="1"/>
    <col min="13366" max="13366" width="16.140625" style="17" customWidth="1"/>
    <col min="13367" max="13568" width="10" style="17"/>
    <col min="13569" max="13569" width="4.42578125" style="17" customWidth="1"/>
    <col min="13570" max="13570" width="14" style="17" bestFit="1" customWidth="1"/>
    <col min="13571" max="13571" width="8.5703125" style="17" bestFit="1" customWidth="1"/>
    <col min="13572" max="13572" width="19" style="17" customWidth="1"/>
    <col min="13573" max="13573" width="13.7109375" style="17" customWidth="1"/>
    <col min="13574" max="13574" width="0" style="17" hidden="1" customWidth="1"/>
    <col min="13575" max="13575" width="10" style="17" customWidth="1"/>
    <col min="13576" max="13577" width="10.28515625" style="17" customWidth="1"/>
    <col min="13578" max="13578" width="10" style="17" customWidth="1"/>
    <col min="13579" max="13579" width="0" style="17" hidden="1" customWidth="1"/>
    <col min="13580" max="13580" width="8.5703125" style="17" customWidth="1"/>
    <col min="13581" max="13581" width="7.5703125" style="17" customWidth="1"/>
    <col min="13582" max="13582" width="8.7109375" style="17" customWidth="1"/>
    <col min="13583" max="13587" width="0" style="17" hidden="1" customWidth="1"/>
    <col min="13588" max="13588" width="7" style="17" customWidth="1"/>
    <col min="13589" max="13593" width="0" style="17" hidden="1" customWidth="1"/>
    <col min="13594" max="13595" width="14" style="17" customWidth="1"/>
    <col min="13596" max="13596" width="0" style="17" hidden="1" customWidth="1"/>
    <col min="13597" max="13597" width="9.85546875" style="17" customWidth="1"/>
    <col min="13598" max="13599" width="13.140625" style="17" bestFit="1" customWidth="1"/>
    <col min="13600" max="13600" width="12.7109375" style="17" customWidth="1"/>
    <col min="13601" max="13603" width="0" style="17" hidden="1" customWidth="1"/>
    <col min="13604" max="13604" width="13.140625" style="17" customWidth="1"/>
    <col min="13605" max="13606" width="0" style="17" hidden="1" customWidth="1"/>
    <col min="13607" max="13607" width="14.140625" style="17" bestFit="1" customWidth="1"/>
    <col min="13608" max="13608" width="0" style="17" hidden="1" customWidth="1"/>
    <col min="13609" max="13609" width="18" style="17" customWidth="1"/>
    <col min="13610" max="13610" width="14.42578125" style="17" bestFit="1" customWidth="1"/>
    <col min="13611" max="13611" width="16.5703125" style="17" customWidth="1"/>
    <col min="13612" max="13617" width="0" style="17" hidden="1" customWidth="1"/>
    <col min="13618" max="13618" width="17.85546875" style="17" customWidth="1"/>
    <col min="13619" max="13619" width="11.140625" style="17" customWidth="1"/>
    <col min="13620" max="13620" width="20.42578125" style="17" customWidth="1"/>
    <col min="13621" max="13621" width="19.28515625" style="17" customWidth="1"/>
    <col min="13622" max="13622" width="16.140625" style="17" customWidth="1"/>
    <col min="13623" max="13824" width="10" style="17"/>
    <col min="13825" max="13825" width="4.42578125" style="17" customWidth="1"/>
    <col min="13826" max="13826" width="14" style="17" bestFit="1" customWidth="1"/>
    <col min="13827" max="13827" width="8.5703125" style="17" bestFit="1" customWidth="1"/>
    <col min="13828" max="13828" width="19" style="17" customWidth="1"/>
    <col min="13829" max="13829" width="13.7109375" style="17" customWidth="1"/>
    <col min="13830" max="13830" width="0" style="17" hidden="1" customWidth="1"/>
    <col min="13831" max="13831" width="10" style="17" customWidth="1"/>
    <col min="13832" max="13833" width="10.28515625" style="17" customWidth="1"/>
    <col min="13834" max="13834" width="10" style="17" customWidth="1"/>
    <col min="13835" max="13835" width="0" style="17" hidden="1" customWidth="1"/>
    <col min="13836" max="13836" width="8.5703125" style="17" customWidth="1"/>
    <col min="13837" max="13837" width="7.5703125" style="17" customWidth="1"/>
    <col min="13838" max="13838" width="8.7109375" style="17" customWidth="1"/>
    <col min="13839" max="13843" width="0" style="17" hidden="1" customWidth="1"/>
    <col min="13844" max="13844" width="7" style="17" customWidth="1"/>
    <col min="13845" max="13849" width="0" style="17" hidden="1" customWidth="1"/>
    <col min="13850" max="13851" width="14" style="17" customWidth="1"/>
    <col min="13852" max="13852" width="0" style="17" hidden="1" customWidth="1"/>
    <col min="13853" max="13853" width="9.85546875" style="17" customWidth="1"/>
    <col min="13854" max="13855" width="13.140625" style="17" bestFit="1" customWidth="1"/>
    <col min="13856" max="13856" width="12.7109375" style="17" customWidth="1"/>
    <col min="13857" max="13859" width="0" style="17" hidden="1" customWidth="1"/>
    <col min="13860" max="13860" width="13.140625" style="17" customWidth="1"/>
    <col min="13861" max="13862" width="0" style="17" hidden="1" customWidth="1"/>
    <col min="13863" max="13863" width="14.140625" style="17" bestFit="1" customWidth="1"/>
    <col min="13864" max="13864" width="0" style="17" hidden="1" customWidth="1"/>
    <col min="13865" max="13865" width="18" style="17" customWidth="1"/>
    <col min="13866" max="13866" width="14.42578125" style="17" bestFit="1" customWidth="1"/>
    <col min="13867" max="13867" width="16.5703125" style="17" customWidth="1"/>
    <col min="13868" max="13873" width="0" style="17" hidden="1" customWidth="1"/>
    <col min="13874" max="13874" width="17.85546875" style="17" customWidth="1"/>
    <col min="13875" max="13875" width="11.140625" style="17" customWidth="1"/>
    <col min="13876" max="13876" width="20.42578125" style="17" customWidth="1"/>
    <col min="13877" max="13877" width="19.28515625" style="17" customWidth="1"/>
    <col min="13878" max="13878" width="16.140625" style="17" customWidth="1"/>
    <col min="13879" max="14080" width="10" style="17"/>
    <col min="14081" max="14081" width="4.42578125" style="17" customWidth="1"/>
    <col min="14082" max="14082" width="14" style="17" bestFit="1" customWidth="1"/>
    <col min="14083" max="14083" width="8.5703125" style="17" bestFit="1" customWidth="1"/>
    <col min="14084" max="14084" width="19" style="17" customWidth="1"/>
    <col min="14085" max="14085" width="13.7109375" style="17" customWidth="1"/>
    <col min="14086" max="14086" width="0" style="17" hidden="1" customWidth="1"/>
    <col min="14087" max="14087" width="10" style="17" customWidth="1"/>
    <col min="14088" max="14089" width="10.28515625" style="17" customWidth="1"/>
    <col min="14090" max="14090" width="10" style="17" customWidth="1"/>
    <col min="14091" max="14091" width="0" style="17" hidden="1" customWidth="1"/>
    <col min="14092" max="14092" width="8.5703125" style="17" customWidth="1"/>
    <col min="14093" max="14093" width="7.5703125" style="17" customWidth="1"/>
    <col min="14094" max="14094" width="8.7109375" style="17" customWidth="1"/>
    <col min="14095" max="14099" width="0" style="17" hidden="1" customWidth="1"/>
    <col min="14100" max="14100" width="7" style="17" customWidth="1"/>
    <col min="14101" max="14105" width="0" style="17" hidden="1" customWidth="1"/>
    <col min="14106" max="14107" width="14" style="17" customWidth="1"/>
    <col min="14108" max="14108" width="0" style="17" hidden="1" customWidth="1"/>
    <col min="14109" max="14109" width="9.85546875" style="17" customWidth="1"/>
    <col min="14110" max="14111" width="13.140625" style="17" bestFit="1" customWidth="1"/>
    <col min="14112" max="14112" width="12.7109375" style="17" customWidth="1"/>
    <col min="14113" max="14115" width="0" style="17" hidden="1" customWidth="1"/>
    <col min="14116" max="14116" width="13.140625" style="17" customWidth="1"/>
    <col min="14117" max="14118" width="0" style="17" hidden="1" customWidth="1"/>
    <col min="14119" max="14119" width="14.140625" style="17" bestFit="1" customWidth="1"/>
    <col min="14120" max="14120" width="0" style="17" hidden="1" customWidth="1"/>
    <col min="14121" max="14121" width="18" style="17" customWidth="1"/>
    <col min="14122" max="14122" width="14.42578125" style="17" bestFit="1" customWidth="1"/>
    <col min="14123" max="14123" width="16.5703125" style="17" customWidth="1"/>
    <col min="14124" max="14129" width="0" style="17" hidden="1" customWidth="1"/>
    <col min="14130" max="14130" width="17.85546875" style="17" customWidth="1"/>
    <col min="14131" max="14131" width="11.140625" style="17" customWidth="1"/>
    <col min="14132" max="14132" width="20.42578125" style="17" customWidth="1"/>
    <col min="14133" max="14133" width="19.28515625" style="17" customWidth="1"/>
    <col min="14134" max="14134" width="16.140625" style="17" customWidth="1"/>
    <col min="14135" max="14336" width="10" style="17"/>
    <col min="14337" max="14337" width="4.42578125" style="17" customWidth="1"/>
    <col min="14338" max="14338" width="14" style="17" bestFit="1" customWidth="1"/>
    <col min="14339" max="14339" width="8.5703125" style="17" bestFit="1" customWidth="1"/>
    <col min="14340" max="14340" width="19" style="17" customWidth="1"/>
    <col min="14341" max="14341" width="13.7109375" style="17" customWidth="1"/>
    <col min="14342" max="14342" width="0" style="17" hidden="1" customWidth="1"/>
    <col min="14343" max="14343" width="10" style="17" customWidth="1"/>
    <col min="14344" max="14345" width="10.28515625" style="17" customWidth="1"/>
    <col min="14346" max="14346" width="10" style="17" customWidth="1"/>
    <col min="14347" max="14347" width="0" style="17" hidden="1" customWidth="1"/>
    <col min="14348" max="14348" width="8.5703125" style="17" customWidth="1"/>
    <col min="14349" max="14349" width="7.5703125" style="17" customWidth="1"/>
    <col min="14350" max="14350" width="8.7109375" style="17" customWidth="1"/>
    <col min="14351" max="14355" width="0" style="17" hidden="1" customWidth="1"/>
    <col min="14356" max="14356" width="7" style="17" customWidth="1"/>
    <col min="14357" max="14361" width="0" style="17" hidden="1" customWidth="1"/>
    <col min="14362" max="14363" width="14" style="17" customWidth="1"/>
    <col min="14364" max="14364" width="0" style="17" hidden="1" customWidth="1"/>
    <col min="14365" max="14365" width="9.85546875" style="17" customWidth="1"/>
    <col min="14366" max="14367" width="13.140625" style="17" bestFit="1" customWidth="1"/>
    <col min="14368" max="14368" width="12.7109375" style="17" customWidth="1"/>
    <col min="14369" max="14371" width="0" style="17" hidden="1" customWidth="1"/>
    <col min="14372" max="14372" width="13.140625" style="17" customWidth="1"/>
    <col min="14373" max="14374" width="0" style="17" hidden="1" customWidth="1"/>
    <col min="14375" max="14375" width="14.140625" style="17" bestFit="1" customWidth="1"/>
    <col min="14376" max="14376" width="0" style="17" hidden="1" customWidth="1"/>
    <col min="14377" max="14377" width="18" style="17" customWidth="1"/>
    <col min="14378" max="14378" width="14.42578125" style="17" bestFit="1" customWidth="1"/>
    <col min="14379" max="14379" width="16.5703125" style="17" customWidth="1"/>
    <col min="14380" max="14385" width="0" style="17" hidden="1" customWidth="1"/>
    <col min="14386" max="14386" width="17.85546875" style="17" customWidth="1"/>
    <col min="14387" max="14387" width="11.140625" style="17" customWidth="1"/>
    <col min="14388" max="14388" width="20.42578125" style="17" customWidth="1"/>
    <col min="14389" max="14389" width="19.28515625" style="17" customWidth="1"/>
    <col min="14390" max="14390" width="16.140625" style="17" customWidth="1"/>
    <col min="14391" max="14592" width="10" style="17"/>
    <col min="14593" max="14593" width="4.42578125" style="17" customWidth="1"/>
    <col min="14594" max="14594" width="14" style="17" bestFit="1" customWidth="1"/>
    <col min="14595" max="14595" width="8.5703125" style="17" bestFit="1" customWidth="1"/>
    <col min="14596" max="14596" width="19" style="17" customWidth="1"/>
    <col min="14597" max="14597" width="13.7109375" style="17" customWidth="1"/>
    <col min="14598" max="14598" width="0" style="17" hidden="1" customWidth="1"/>
    <col min="14599" max="14599" width="10" style="17" customWidth="1"/>
    <col min="14600" max="14601" width="10.28515625" style="17" customWidth="1"/>
    <col min="14602" max="14602" width="10" style="17" customWidth="1"/>
    <col min="14603" max="14603" width="0" style="17" hidden="1" customWidth="1"/>
    <col min="14604" max="14604" width="8.5703125" style="17" customWidth="1"/>
    <col min="14605" max="14605" width="7.5703125" style="17" customWidth="1"/>
    <col min="14606" max="14606" width="8.7109375" style="17" customWidth="1"/>
    <col min="14607" max="14611" width="0" style="17" hidden="1" customWidth="1"/>
    <col min="14612" max="14612" width="7" style="17" customWidth="1"/>
    <col min="14613" max="14617" width="0" style="17" hidden="1" customWidth="1"/>
    <col min="14618" max="14619" width="14" style="17" customWidth="1"/>
    <col min="14620" max="14620" width="0" style="17" hidden="1" customWidth="1"/>
    <col min="14621" max="14621" width="9.85546875" style="17" customWidth="1"/>
    <col min="14622" max="14623" width="13.140625" style="17" bestFit="1" customWidth="1"/>
    <col min="14624" max="14624" width="12.7109375" style="17" customWidth="1"/>
    <col min="14625" max="14627" width="0" style="17" hidden="1" customWidth="1"/>
    <col min="14628" max="14628" width="13.140625" style="17" customWidth="1"/>
    <col min="14629" max="14630" width="0" style="17" hidden="1" customWidth="1"/>
    <col min="14631" max="14631" width="14.140625" style="17" bestFit="1" customWidth="1"/>
    <col min="14632" max="14632" width="0" style="17" hidden="1" customWidth="1"/>
    <col min="14633" max="14633" width="18" style="17" customWidth="1"/>
    <col min="14634" max="14634" width="14.42578125" style="17" bestFit="1" customWidth="1"/>
    <col min="14635" max="14635" width="16.5703125" style="17" customWidth="1"/>
    <col min="14636" max="14641" width="0" style="17" hidden="1" customWidth="1"/>
    <col min="14642" max="14642" width="17.85546875" style="17" customWidth="1"/>
    <col min="14643" max="14643" width="11.140625" style="17" customWidth="1"/>
    <col min="14644" max="14644" width="20.42578125" style="17" customWidth="1"/>
    <col min="14645" max="14645" width="19.28515625" style="17" customWidth="1"/>
    <col min="14646" max="14646" width="16.140625" style="17" customWidth="1"/>
    <col min="14647" max="14848" width="10" style="17"/>
    <col min="14849" max="14849" width="4.42578125" style="17" customWidth="1"/>
    <col min="14850" max="14850" width="14" style="17" bestFit="1" customWidth="1"/>
    <col min="14851" max="14851" width="8.5703125" style="17" bestFit="1" customWidth="1"/>
    <col min="14852" max="14852" width="19" style="17" customWidth="1"/>
    <col min="14853" max="14853" width="13.7109375" style="17" customWidth="1"/>
    <col min="14854" max="14854" width="0" style="17" hidden="1" customWidth="1"/>
    <col min="14855" max="14855" width="10" style="17" customWidth="1"/>
    <col min="14856" max="14857" width="10.28515625" style="17" customWidth="1"/>
    <col min="14858" max="14858" width="10" style="17" customWidth="1"/>
    <col min="14859" max="14859" width="0" style="17" hidden="1" customWidth="1"/>
    <col min="14860" max="14860" width="8.5703125" style="17" customWidth="1"/>
    <col min="14861" max="14861" width="7.5703125" style="17" customWidth="1"/>
    <col min="14862" max="14862" width="8.7109375" style="17" customWidth="1"/>
    <col min="14863" max="14867" width="0" style="17" hidden="1" customWidth="1"/>
    <col min="14868" max="14868" width="7" style="17" customWidth="1"/>
    <col min="14869" max="14873" width="0" style="17" hidden="1" customWidth="1"/>
    <col min="14874" max="14875" width="14" style="17" customWidth="1"/>
    <col min="14876" max="14876" width="0" style="17" hidden="1" customWidth="1"/>
    <col min="14877" max="14877" width="9.85546875" style="17" customWidth="1"/>
    <col min="14878" max="14879" width="13.140625" style="17" bestFit="1" customWidth="1"/>
    <col min="14880" max="14880" width="12.7109375" style="17" customWidth="1"/>
    <col min="14881" max="14883" width="0" style="17" hidden="1" customWidth="1"/>
    <col min="14884" max="14884" width="13.140625" style="17" customWidth="1"/>
    <col min="14885" max="14886" width="0" style="17" hidden="1" customWidth="1"/>
    <col min="14887" max="14887" width="14.140625" style="17" bestFit="1" customWidth="1"/>
    <col min="14888" max="14888" width="0" style="17" hidden="1" customWidth="1"/>
    <col min="14889" max="14889" width="18" style="17" customWidth="1"/>
    <col min="14890" max="14890" width="14.42578125" style="17" bestFit="1" customWidth="1"/>
    <col min="14891" max="14891" width="16.5703125" style="17" customWidth="1"/>
    <col min="14892" max="14897" width="0" style="17" hidden="1" customWidth="1"/>
    <col min="14898" max="14898" width="17.85546875" style="17" customWidth="1"/>
    <col min="14899" max="14899" width="11.140625" style="17" customWidth="1"/>
    <col min="14900" max="14900" width="20.42578125" style="17" customWidth="1"/>
    <col min="14901" max="14901" width="19.28515625" style="17" customWidth="1"/>
    <col min="14902" max="14902" width="16.140625" style="17" customWidth="1"/>
    <col min="14903" max="15104" width="10" style="17"/>
    <col min="15105" max="15105" width="4.42578125" style="17" customWidth="1"/>
    <col min="15106" max="15106" width="14" style="17" bestFit="1" customWidth="1"/>
    <col min="15107" max="15107" width="8.5703125" style="17" bestFit="1" customWidth="1"/>
    <col min="15108" max="15108" width="19" style="17" customWidth="1"/>
    <col min="15109" max="15109" width="13.7109375" style="17" customWidth="1"/>
    <col min="15110" max="15110" width="0" style="17" hidden="1" customWidth="1"/>
    <col min="15111" max="15111" width="10" style="17" customWidth="1"/>
    <col min="15112" max="15113" width="10.28515625" style="17" customWidth="1"/>
    <col min="15114" max="15114" width="10" style="17" customWidth="1"/>
    <col min="15115" max="15115" width="0" style="17" hidden="1" customWidth="1"/>
    <col min="15116" max="15116" width="8.5703125" style="17" customWidth="1"/>
    <col min="15117" max="15117" width="7.5703125" style="17" customWidth="1"/>
    <col min="15118" max="15118" width="8.7109375" style="17" customWidth="1"/>
    <col min="15119" max="15123" width="0" style="17" hidden="1" customWidth="1"/>
    <col min="15124" max="15124" width="7" style="17" customWidth="1"/>
    <col min="15125" max="15129" width="0" style="17" hidden="1" customWidth="1"/>
    <col min="15130" max="15131" width="14" style="17" customWidth="1"/>
    <col min="15132" max="15132" width="0" style="17" hidden="1" customWidth="1"/>
    <col min="15133" max="15133" width="9.85546875" style="17" customWidth="1"/>
    <col min="15134" max="15135" width="13.140625" style="17" bestFit="1" customWidth="1"/>
    <col min="15136" max="15136" width="12.7109375" style="17" customWidth="1"/>
    <col min="15137" max="15139" width="0" style="17" hidden="1" customWidth="1"/>
    <col min="15140" max="15140" width="13.140625" style="17" customWidth="1"/>
    <col min="15141" max="15142" width="0" style="17" hidden="1" customWidth="1"/>
    <col min="15143" max="15143" width="14.140625" style="17" bestFit="1" customWidth="1"/>
    <col min="15144" max="15144" width="0" style="17" hidden="1" customWidth="1"/>
    <col min="15145" max="15145" width="18" style="17" customWidth="1"/>
    <col min="15146" max="15146" width="14.42578125" style="17" bestFit="1" customWidth="1"/>
    <col min="15147" max="15147" width="16.5703125" style="17" customWidth="1"/>
    <col min="15148" max="15153" width="0" style="17" hidden="1" customWidth="1"/>
    <col min="15154" max="15154" width="17.85546875" style="17" customWidth="1"/>
    <col min="15155" max="15155" width="11.140625" style="17" customWidth="1"/>
    <col min="15156" max="15156" width="20.42578125" style="17" customWidth="1"/>
    <col min="15157" max="15157" width="19.28515625" style="17" customWidth="1"/>
    <col min="15158" max="15158" width="16.140625" style="17" customWidth="1"/>
    <col min="15159" max="15360" width="10" style="17"/>
    <col min="15361" max="15361" width="4.42578125" style="17" customWidth="1"/>
    <col min="15362" max="15362" width="14" style="17" bestFit="1" customWidth="1"/>
    <col min="15363" max="15363" width="8.5703125" style="17" bestFit="1" customWidth="1"/>
    <col min="15364" max="15364" width="19" style="17" customWidth="1"/>
    <col min="15365" max="15365" width="13.7109375" style="17" customWidth="1"/>
    <col min="15366" max="15366" width="0" style="17" hidden="1" customWidth="1"/>
    <col min="15367" max="15367" width="10" style="17" customWidth="1"/>
    <col min="15368" max="15369" width="10.28515625" style="17" customWidth="1"/>
    <col min="15370" max="15370" width="10" style="17" customWidth="1"/>
    <col min="15371" max="15371" width="0" style="17" hidden="1" customWidth="1"/>
    <col min="15372" max="15372" width="8.5703125" style="17" customWidth="1"/>
    <col min="15373" max="15373" width="7.5703125" style="17" customWidth="1"/>
    <col min="15374" max="15374" width="8.7109375" style="17" customWidth="1"/>
    <col min="15375" max="15379" width="0" style="17" hidden="1" customWidth="1"/>
    <col min="15380" max="15380" width="7" style="17" customWidth="1"/>
    <col min="15381" max="15385" width="0" style="17" hidden="1" customWidth="1"/>
    <col min="15386" max="15387" width="14" style="17" customWidth="1"/>
    <col min="15388" max="15388" width="0" style="17" hidden="1" customWidth="1"/>
    <col min="15389" max="15389" width="9.85546875" style="17" customWidth="1"/>
    <col min="15390" max="15391" width="13.140625" style="17" bestFit="1" customWidth="1"/>
    <col min="15392" max="15392" width="12.7109375" style="17" customWidth="1"/>
    <col min="15393" max="15395" width="0" style="17" hidden="1" customWidth="1"/>
    <col min="15396" max="15396" width="13.140625" style="17" customWidth="1"/>
    <col min="15397" max="15398" width="0" style="17" hidden="1" customWidth="1"/>
    <col min="15399" max="15399" width="14.140625" style="17" bestFit="1" customWidth="1"/>
    <col min="15400" max="15400" width="0" style="17" hidden="1" customWidth="1"/>
    <col min="15401" max="15401" width="18" style="17" customWidth="1"/>
    <col min="15402" max="15402" width="14.42578125" style="17" bestFit="1" customWidth="1"/>
    <col min="15403" max="15403" width="16.5703125" style="17" customWidth="1"/>
    <col min="15404" max="15409" width="0" style="17" hidden="1" customWidth="1"/>
    <col min="15410" max="15410" width="17.85546875" style="17" customWidth="1"/>
    <col min="15411" max="15411" width="11.140625" style="17" customWidth="1"/>
    <col min="15412" max="15412" width="20.42578125" style="17" customWidth="1"/>
    <col min="15413" max="15413" width="19.28515625" style="17" customWidth="1"/>
    <col min="15414" max="15414" width="16.140625" style="17" customWidth="1"/>
    <col min="15415" max="15616" width="10" style="17"/>
    <col min="15617" max="15617" width="4.42578125" style="17" customWidth="1"/>
    <col min="15618" max="15618" width="14" style="17" bestFit="1" customWidth="1"/>
    <col min="15619" max="15619" width="8.5703125" style="17" bestFit="1" customWidth="1"/>
    <col min="15620" max="15620" width="19" style="17" customWidth="1"/>
    <col min="15621" max="15621" width="13.7109375" style="17" customWidth="1"/>
    <col min="15622" max="15622" width="0" style="17" hidden="1" customWidth="1"/>
    <col min="15623" max="15623" width="10" style="17" customWidth="1"/>
    <col min="15624" max="15625" width="10.28515625" style="17" customWidth="1"/>
    <col min="15626" max="15626" width="10" style="17" customWidth="1"/>
    <col min="15627" max="15627" width="0" style="17" hidden="1" customWidth="1"/>
    <col min="15628" max="15628" width="8.5703125" style="17" customWidth="1"/>
    <col min="15629" max="15629" width="7.5703125" style="17" customWidth="1"/>
    <col min="15630" max="15630" width="8.7109375" style="17" customWidth="1"/>
    <col min="15631" max="15635" width="0" style="17" hidden="1" customWidth="1"/>
    <col min="15636" max="15636" width="7" style="17" customWidth="1"/>
    <col min="15637" max="15641" width="0" style="17" hidden="1" customWidth="1"/>
    <col min="15642" max="15643" width="14" style="17" customWidth="1"/>
    <col min="15644" max="15644" width="0" style="17" hidden="1" customWidth="1"/>
    <col min="15645" max="15645" width="9.85546875" style="17" customWidth="1"/>
    <col min="15646" max="15647" width="13.140625" style="17" bestFit="1" customWidth="1"/>
    <col min="15648" max="15648" width="12.7109375" style="17" customWidth="1"/>
    <col min="15649" max="15651" width="0" style="17" hidden="1" customWidth="1"/>
    <col min="15652" max="15652" width="13.140625" style="17" customWidth="1"/>
    <col min="15653" max="15654" width="0" style="17" hidden="1" customWidth="1"/>
    <col min="15655" max="15655" width="14.140625" style="17" bestFit="1" customWidth="1"/>
    <col min="15656" max="15656" width="0" style="17" hidden="1" customWidth="1"/>
    <col min="15657" max="15657" width="18" style="17" customWidth="1"/>
    <col min="15658" max="15658" width="14.42578125" style="17" bestFit="1" customWidth="1"/>
    <col min="15659" max="15659" width="16.5703125" style="17" customWidth="1"/>
    <col min="15660" max="15665" width="0" style="17" hidden="1" customWidth="1"/>
    <col min="15666" max="15666" width="17.85546875" style="17" customWidth="1"/>
    <col min="15667" max="15667" width="11.140625" style="17" customWidth="1"/>
    <col min="15668" max="15668" width="20.42578125" style="17" customWidth="1"/>
    <col min="15669" max="15669" width="19.28515625" style="17" customWidth="1"/>
    <col min="15670" max="15670" width="16.140625" style="17" customWidth="1"/>
    <col min="15671" max="15872" width="10" style="17"/>
    <col min="15873" max="15873" width="4.42578125" style="17" customWidth="1"/>
    <col min="15874" max="15874" width="14" style="17" bestFit="1" customWidth="1"/>
    <col min="15875" max="15875" width="8.5703125" style="17" bestFit="1" customWidth="1"/>
    <col min="15876" max="15876" width="19" style="17" customWidth="1"/>
    <col min="15877" max="15877" width="13.7109375" style="17" customWidth="1"/>
    <col min="15878" max="15878" width="0" style="17" hidden="1" customWidth="1"/>
    <col min="15879" max="15879" width="10" style="17" customWidth="1"/>
    <col min="15880" max="15881" width="10.28515625" style="17" customWidth="1"/>
    <col min="15882" max="15882" width="10" style="17" customWidth="1"/>
    <col min="15883" max="15883" width="0" style="17" hidden="1" customWidth="1"/>
    <col min="15884" max="15884" width="8.5703125" style="17" customWidth="1"/>
    <col min="15885" max="15885" width="7.5703125" style="17" customWidth="1"/>
    <col min="15886" max="15886" width="8.7109375" style="17" customWidth="1"/>
    <col min="15887" max="15891" width="0" style="17" hidden="1" customWidth="1"/>
    <col min="15892" max="15892" width="7" style="17" customWidth="1"/>
    <col min="15893" max="15897" width="0" style="17" hidden="1" customWidth="1"/>
    <col min="15898" max="15899" width="14" style="17" customWidth="1"/>
    <col min="15900" max="15900" width="0" style="17" hidden="1" customWidth="1"/>
    <col min="15901" max="15901" width="9.85546875" style="17" customWidth="1"/>
    <col min="15902" max="15903" width="13.140625" style="17" bestFit="1" customWidth="1"/>
    <col min="15904" max="15904" width="12.7109375" style="17" customWidth="1"/>
    <col min="15905" max="15907" width="0" style="17" hidden="1" customWidth="1"/>
    <col min="15908" max="15908" width="13.140625" style="17" customWidth="1"/>
    <col min="15909" max="15910" width="0" style="17" hidden="1" customWidth="1"/>
    <col min="15911" max="15911" width="14.140625" style="17" bestFit="1" customWidth="1"/>
    <col min="15912" max="15912" width="0" style="17" hidden="1" customWidth="1"/>
    <col min="15913" max="15913" width="18" style="17" customWidth="1"/>
    <col min="15914" max="15914" width="14.42578125" style="17" bestFit="1" customWidth="1"/>
    <col min="15915" max="15915" width="16.5703125" style="17" customWidth="1"/>
    <col min="15916" max="15921" width="0" style="17" hidden="1" customWidth="1"/>
    <col min="15922" max="15922" width="17.85546875" style="17" customWidth="1"/>
    <col min="15923" max="15923" width="11.140625" style="17" customWidth="1"/>
    <col min="15924" max="15924" width="20.42578125" style="17" customWidth="1"/>
    <col min="15925" max="15925" width="19.28515625" style="17" customWidth="1"/>
    <col min="15926" max="15926" width="16.140625" style="17" customWidth="1"/>
    <col min="15927" max="16128" width="10" style="17"/>
    <col min="16129" max="16129" width="4.42578125" style="17" customWidth="1"/>
    <col min="16130" max="16130" width="14" style="17" bestFit="1" customWidth="1"/>
    <col min="16131" max="16131" width="8.5703125" style="17" bestFit="1" customWidth="1"/>
    <col min="16132" max="16132" width="19" style="17" customWidth="1"/>
    <col min="16133" max="16133" width="13.7109375" style="17" customWidth="1"/>
    <col min="16134" max="16134" width="0" style="17" hidden="1" customWidth="1"/>
    <col min="16135" max="16135" width="10" style="17" customWidth="1"/>
    <col min="16136" max="16137" width="10.28515625" style="17" customWidth="1"/>
    <col min="16138" max="16138" width="10" style="17" customWidth="1"/>
    <col min="16139" max="16139" width="0" style="17" hidden="1" customWidth="1"/>
    <col min="16140" max="16140" width="8.5703125" style="17" customWidth="1"/>
    <col min="16141" max="16141" width="7.5703125" style="17" customWidth="1"/>
    <col min="16142" max="16142" width="8.7109375" style="17" customWidth="1"/>
    <col min="16143" max="16147" width="0" style="17" hidden="1" customWidth="1"/>
    <col min="16148" max="16148" width="7" style="17" customWidth="1"/>
    <col min="16149" max="16153" width="0" style="17" hidden="1" customWidth="1"/>
    <col min="16154" max="16155" width="14" style="17" customWidth="1"/>
    <col min="16156" max="16156" width="0" style="17" hidden="1" customWidth="1"/>
    <col min="16157" max="16157" width="9.85546875" style="17" customWidth="1"/>
    <col min="16158" max="16159" width="13.140625" style="17" bestFit="1" customWidth="1"/>
    <col min="16160" max="16160" width="12.7109375" style="17" customWidth="1"/>
    <col min="16161" max="16163" width="0" style="17" hidden="1" customWidth="1"/>
    <col min="16164" max="16164" width="13.140625" style="17" customWidth="1"/>
    <col min="16165" max="16166" width="0" style="17" hidden="1" customWidth="1"/>
    <col min="16167" max="16167" width="14.140625" style="17" bestFit="1" customWidth="1"/>
    <col min="16168" max="16168" width="0" style="17" hidden="1" customWidth="1"/>
    <col min="16169" max="16169" width="18" style="17" customWidth="1"/>
    <col min="16170" max="16170" width="14.42578125" style="17" bestFit="1" customWidth="1"/>
    <col min="16171" max="16171" width="16.5703125" style="17" customWidth="1"/>
    <col min="16172" max="16177" width="0" style="17" hidden="1" customWidth="1"/>
    <col min="16178" max="16178" width="17.85546875" style="17" customWidth="1"/>
    <col min="16179" max="16179" width="11.140625" style="17" customWidth="1"/>
    <col min="16180" max="16180" width="20.42578125" style="17" customWidth="1"/>
    <col min="16181" max="16181" width="19.28515625" style="17" customWidth="1"/>
    <col min="16182" max="16182" width="16.140625" style="17" customWidth="1"/>
    <col min="16183" max="16384" width="10" style="17"/>
  </cols>
  <sheetData>
    <row r="1" spans="1:74" s="87" customFormat="1" ht="23.25" customHeight="1">
      <c r="A1" s="90" t="s">
        <v>178</v>
      </c>
      <c r="B1" s="90"/>
      <c r="C1" s="90"/>
      <c r="D1" s="89"/>
      <c r="E1" s="90"/>
      <c r="F1" s="90"/>
      <c r="G1" s="90"/>
      <c r="H1" s="90"/>
      <c r="I1" s="90"/>
      <c r="J1" s="90"/>
      <c r="K1" s="209"/>
      <c r="L1" s="70"/>
      <c r="M1" s="70"/>
      <c r="N1" s="70"/>
      <c r="O1" s="70"/>
      <c r="P1" s="70"/>
      <c r="Q1" s="70"/>
      <c r="R1" s="70"/>
      <c r="S1" s="70"/>
      <c r="T1" s="209"/>
      <c r="U1" s="209"/>
      <c r="V1" s="209"/>
      <c r="W1" s="209"/>
      <c r="X1" s="209"/>
      <c r="Y1" s="209"/>
      <c r="Z1" s="209"/>
      <c r="AA1" s="70"/>
      <c r="AB1" s="70"/>
      <c r="AC1" s="70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70"/>
      <c r="AY1" s="206"/>
      <c r="AZ1" s="198"/>
      <c r="BA1" s="198"/>
      <c r="BB1" s="198"/>
      <c r="BC1" s="198"/>
      <c r="BD1" s="198"/>
      <c r="BE1" s="198"/>
      <c r="BF1" s="198"/>
      <c r="BG1" s="198"/>
      <c r="BH1" s="198"/>
      <c r="BI1" s="198"/>
      <c r="BJ1" s="198"/>
      <c r="BK1" s="198"/>
      <c r="BL1" s="198"/>
      <c r="BM1" s="198"/>
      <c r="BN1" s="198"/>
      <c r="BO1" s="198"/>
      <c r="BP1" s="198"/>
      <c r="BQ1" s="198"/>
      <c r="BR1" s="198"/>
      <c r="BS1" s="198"/>
      <c r="BT1" s="198"/>
      <c r="BU1" s="198"/>
      <c r="BV1" s="198"/>
    </row>
    <row r="2" spans="1:74" s="87" customFormat="1" ht="20.25" customHeight="1">
      <c r="A2" s="87" t="s">
        <v>211</v>
      </c>
      <c r="D2" s="86"/>
      <c r="K2" s="15"/>
      <c r="L2" s="15"/>
      <c r="M2" s="15"/>
      <c r="N2" s="15"/>
      <c r="O2" s="16"/>
      <c r="P2" s="16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6"/>
      <c r="AQ2" s="16"/>
      <c r="AR2" s="16"/>
      <c r="AS2" s="16"/>
      <c r="AT2" s="16"/>
      <c r="AU2" s="16"/>
      <c r="AV2" s="16"/>
      <c r="AW2" s="16"/>
      <c r="AX2" s="210"/>
      <c r="AY2" s="207"/>
      <c r="AZ2" s="198"/>
      <c r="BA2" s="198"/>
      <c r="BB2" s="198"/>
      <c r="BC2" s="198"/>
      <c r="BD2" s="198"/>
      <c r="BE2" s="198"/>
      <c r="BF2" s="198"/>
      <c r="BG2" s="198"/>
      <c r="BH2" s="198"/>
      <c r="BI2" s="198"/>
      <c r="BJ2" s="198"/>
      <c r="BK2" s="198"/>
      <c r="BL2" s="198"/>
      <c r="BM2" s="198"/>
      <c r="BN2" s="198"/>
      <c r="BO2" s="198"/>
      <c r="BP2" s="198"/>
      <c r="BQ2" s="198"/>
      <c r="BR2" s="198"/>
      <c r="BS2" s="198"/>
      <c r="BT2" s="199"/>
      <c r="BU2" s="201" t="s">
        <v>179</v>
      </c>
      <c r="BV2" s="199"/>
    </row>
    <row r="3" spans="1:74" s="233" customFormat="1" ht="42.75" customHeight="1">
      <c r="B3" s="234"/>
      <c r="C3" s="234"/>
      <c r="D3" s="259"/>
      <c r="E3" s="234" t="s">
        <v>223</v>
      </c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4"/>
      <c r="AT3" s="234"/>
      <c r="AU3" s="234"/>
      <c r="AV3" s="234"/>
      <c r="AW3" s="234"/>
      <c r="AX3" s="234"/>
      <c r="AY3" s="205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35"/>
      <c r="BU3" s="235"/>
      <c r="BV3" s="235"/>
    </row>
    <row r="4" spans="1:74" s="90" customFormat="1" ht="21.75" customHeight="1">
      <c r="B4" s="87"/>
      <c r="C4" s="87"/>
      <c r="D4" s="86"/>
      <c r="E4" s="268" t="s">
        <v>101</v>
      </c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203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6"/>
      <c r="BR4" s="236"/>
      <c r="BS4" s="236"/>
      <c r="BT4" s="237"/>
      <c r="BU4" s="241">
        <v>33000</v>
      </c>
      <c r="BV4" s="238"/>
    </row>
    <row r="5" spans="1:74" ht="22.15" customHeight="1">
      <c r="A5" s="18">
        <v>22</v>
      </c>
      <c r="B5" s="19"/>
      <c r="C5" s="211">
        <v>0.95</v>
      </c>
      <c r="D5" s="260"/>
      <c r="E5" s="19"/>
      <c r="F5" s="19"/>
      <c r="G5" s="69"/>
      <c r="H5" s="212"/>
      <c r="I5" s="212"/>
      <c r="R5" s="69"/>
      <c r="S5" s="69"/>
      <c r="Z5" s="21"/>
      <c r="AA5" s="69"/>
      <c r="AB5" s="69"/>
      <c r="AC5" s="69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Q5" s="17"/>
      <c r="AR5" s="17"/>
      <c r="AS5" s="17"/>
      <c r="AX5" s="69"/>
      <c r="AY5" s="206"/>
      <c r="BP5" s="193" t="s">
        <v>221</v>
      </c>
      <c r="BT5" s="200"/>
      <c r="BU5" s="200"/>
      <c r="BV5" s="200"/>
    </row>
    <row r="6" spans="1:74" s="18" customFormat="1" ht="27.6" customHeight="1">
      <c r="A6" s="269" t="s">
        <v>1</v>
      </c>
      <c r="B6" s="272" t="s">
        <v>175</v>
      </c>
      <c r="C6" s="274"/>
      <c r="D6" s="269" t="s">
        <v>3</v>
      </c>
      <c r="E6" s="286" t="s">
        <v>186</v>
      </c>
      <c r="F6" s="269" t="s">
        <v>103</v>
      </c>
      <c r="G6" s="269" t="s">
        <v>27</v>
      </c>
      <c r="H6" s="269" t="s">
        <v>104</v>
      </c>
      <c r="I6" s="269" t="s">
        <v>105</v>
      </c>
      <c r="J6" s="272" t="s">
        <v>6</v>
      </c>
      <c r="K6" s="273"/>
      <c r="L6" s="273"/>
      <c r="M6" s="273"/>
      <c r="N6" s="273"/>
      <c r="O6" s="273"/>
      <c r="P6" s="273"/>
      <c r="Q6" s="274"/>
      <c r="R6" s="272" t="s">
        <v>206</v>
      </c>
      <c r="S6" s="274"/>
      <c r="T6" s="272" t="s">
        <v>180</v>
      </c>
      <c r="U6" s="273"/>
      <c r="V6" s="274"/>
      <c r="W6" s="272" t="s">
        <v>176</v>
      </c>
      <c r="X6" s="273"/>
      <c r="Y6" s="274"/>
      <c r="Z6" s="269" t="s">
        <v>165</v>
      </c>
      <c r="AA6" s="272" t="s">
        <v>106</v>
      </c>
      <c r="AB6" s="273"/>
      <c r="AC6" s="274"/>
      <c r="AD6" s="279" t="s">
        <v>9</v>
      </c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  <c r="AQ6" s="279"/>
      <c r="AR6" s="279"/>
      <c r="AS6" s="279"/>
      <c r="AT6" s="279"/>
      <c r="AU6" s="279"/>
      <c r="AV6" s="279"/>
      <c r="AW6" s="279"/>
      <c r="AX6" s="280" t="s">
        <v>226</v>
      </c>
      <c r="AY6" s="278" t="s">
        <v>40</v>
      </c>
      <c r="AZ6" s="278"/>
      <c r="BA6" s="278"/>
      <c r="BB6" s="278"/>
      <c r="BC6" s="278"/>
      <c r="BD6" s="278"/>
      <c r="BE6" s="278"/>
      <c r="BF6" s="278"/>
      <c r="BG6" s="278"/>
      <c r="BH6" s="278"/>
      <c r="BI6" s="278"/>
      <c r="BJ6" s="278"/>
      <c r="BK6" s="278"/>
      <c r="BL6" s="278"/>
      <c r="BM6" s="278"/>
      <c r="BN6" s="278"/>
      <c r="BO6" s="278"/>
      <c r="BP6" s="266" t="s">
        <v>214</v>
      </c>
      <c r="BQ6" s="266" t="s">
        <v>215</v>
      </c>
      <c r="BR6" s="266" t="s">
        <v>47</v>
      </c>
      <c r="BS6" s="266" t="s">
        <v>166</v>
      </c>
      <c r="BT6" s="266" t="s">
        <v>49</v>
      </c>
      <c r="BU6" s="266" t="s">
        <v>50</v>
      </c>
      <c r="BV6" s="266" t="s">
        <v>51</v>
      </c>
    </row>
    <row r="7" spans="1:74" s="18" customFormat="1" ht="49.5" customHeight="1">
      <c r="A7" s="270"/>
      <c r="B7" s="284"/>
      <c r="C7" s="285"/>
      <c r="D7" s="270"/>
      <c r="E7" s="287"/>
      <c r="F7" s="270"/>
      <c r="G7" s="270"/>
      <c r="H7" s="270"/>
      <c r="I7" s="270"/>
      <c r="J7" s="275"/>
      <c r="K7" s="276"/>
      <c r="L7" s="276"/>
      <c r="M7" s="276"/>
      <c r="N7" s="276"/>
      <c r="O7" s="276"/>
      <c r="P7" s="276"/>
      <c r="Q7" s="277"/>
      <c r="R7" s="275"/>
      <c r="S7" s="277"/>
      <c r="T7" s="275"/>
      <c r="U7" s="276"/>
      <c r="V7" s="277"/>
      <c r="W7" s="275"/>
      <c r="X7" s="276"/>
      <c r="Y7" s="277"/>
      <c r="Z7" s="270"/>
      <c r="AA7" s="275"/>
      <c r="AB7" s="276"/>
      <c r="AC7" s="277"/>
      <c r="AD7" s="279" t="s">
        <v>184</v>
      </c>
      <c r="AE7" s="279"/>
      <c r="AF7" s="279"/>
      <c r="AG7" s="279"/>
      <c r="AH7" s="279"/>
      <c r="AI7" s="279"/>
      <c r="AJ7" s="279"/>
      <c r="AK7" s="279"/>
      <c r="AL7" s="279"/>
      <c r="AM7" s="283" t="s">
        <v>109</v>
      </c>
      <c r="AN7" s="283"/>
      <c r="AO7" s="279" t="s">
        <v>110</v>
      </c>
      <c r="AP7" s="279"/>
      <c r="AQ7" s="279"/>
      <c r="AR7" s="279"/>
      <c r="AS7" s="279"/>
      <c r="AT7" s="279"/>
      <c r="AU7" s="279"/>
      <c r="AV7" s="279"/>
      <c r="AW7" s="279"/>
      <c r="AX7" s="281"/>
      <c r="AY7" s="267" t="s">
        <v>213</v>
      </c>
      <c r="AZ7" s="267" t="s">
        <v>53</v>
      </c>
      <c r="BA7" s="267" t="s">
        <v>54</v>
      </c>
      <c r="BB7" s="267" t="s">
        <v>55</v>
      </c>
      <c r="BC7" s="267" t="s">
        <v>177</v>
      </c>
      <c r="BD7" s="267" t="s">
        <v>57</v>
      </c>
      <c r="BE7" s="267" t="s">
        <v>58</v>
      </c>
      <c r="BF7" s="267" t="s">
        <v>59</v>
      </c>
      <c r="BG7" s="267" t="s">
        <v>225</v>
      </c>
      <c r="BH7" s="267" t="s">
        <v>61</v>
      </c>
      <c r="BI7" s="267" t="s">
        <v>62</v>
      </c>
      <c r="BJ7" s="267" t="s">
        <v>174</v>
      </c>
      <c r="BK7" s="267" t="s">
        <v>64</v>
      </c>
      <c r="BL7" s="267" t="s">
        <v>217</v>
      </c>
      <c r="BM7" s="267" t="s">
        <v>231</v>
      </c>
      <c r="BN7" s="267" t="s">
        <v>224</v>
      </c>
      <c r="BO7" s="267" t="s">
        <v>63</v>
      </c>
      <c r="BP7" s="267"/>
      <c r="BQ7" s="267"/>
      <c r="BR7" s="267"/>
      <c r="BS7" s="267"/>
      <c r="BT7" s="267"/>
      <c r="BU7" s="267"/>
      <c r="BV7" s="267"/>
    </row>
    <row r="8" spans="1:74" s="18" customFormat="1" ht="69" customHeight="1">
      <c r="A8" s="271"/>
      <c r="B8" s="275"/>
      <c r="C8" s="277"/>
      <c r="D8" s="271"/>
      <c r="E8" s="288"/>
      <c r="F8" s="271"/>
      <c r="G8" s="271"/>
      <c r="H8" s="271"/>
      <c r="I8" s="271"/>
      <c r="J8" s="245" t="s">
        <v>187</v>
      </c>
      <c r="K8" s="244" t="s">
        <v>207</v>
      </c>
      <c r="L8" s="246" t="s">
        <v>169</v>
      </c>
      <c r="M8" s="246" t="s">
        <v>188</v>
      </c>
      <c r="N8" s="247" t="s">
        <v>208</v>
      </c>
      <c r="O8" s="248" t="s">
        <v>204</v>
      </c>
      <c r="P8" s="248" t="s">
        <v>222</v>
      </c>
      <c r="Q8" s="249" t="s">
        <v>190</v>
      </c>
      <c r="R8" s="244" t="s">
        <v>17</v>
      </c>
      <c r="S8" s="250" t="s">
        <v>191</v>
      </c>
      <c r="T8" s="244" t="s">
        <v>181</v>
      </c>
      <c r="U8" s="244" t="s">
        <v>182</v>
      </c>
      <c r="V8" s="244" t="s">
        <v>183</v>
      </c>
      <c r="W8" s="244" t="s">
        <v>181</v>
      </c>
      <c r="X8" s="244" t="s">
        <v>182</v>
      </c>
      <c r="Y8" s="244" t="s">
        <v>183</v>
      </c>
      <c r="Z8" s="271"/>
      <c r="AA8" s="251" t="s">
        <v>192</v>
      </c>
      <c r="AB8" s="251" t="s">
        <v>193</v>
      </c>
      <c r="AC8" s="251" t="s">
        <v>27</v>
      </c>
      <c r="AD8" s="252" t="s">
        <v>163</v>
      </c>
      <c r="AE8" s="252" t="s">
        <v>194</v>
      </c>
      <c r="AF8" s="244" t="s">
        <v>173</v>
      </c>
      <c r="AG8" s="253" t="s">
        <v>195</v>
      </c>
      <c r="AH8" s="253" t="s">
        <v>189</v>
      </c>
      <c r="AI8" s="254" t="s">
        <v>196</v>
      </c>
      <c r="AJ8" s="255" t="s">
        <v>212</v>
      </c>
      <c r="AK8" s="255" t="s">
        <v>216</v>
      </c>
      <c r="AL8" s="255" t="s">
        <v>197</v>
      </c>
      <c r="AM8" s="283"/>
      <c r="AN8" s="283"/>
      <c r="AO8" s="256" t="s">
        <v>115</v>
      </c>
      <c r="AP8" s="256" t="s">
        <v>34</v>
      </c>
      <c r="AQ8" s="256" t="s">
        <v>198</v>
      </c>
      <c r="AR8" s="257" t="s">
        <v>199</v>
      </c>
      <c r="AS8" s="257" t="s">
        <v>164</v>
      </c>
      <c r="AT8" s="258" t="s">
        <v>200</v>
      </c>
      <c r="AU8" s="258" t="s">
        <v>201</v>
      </c>
      <c r="AV8" s="258" t="s">
        <v>202</v>
      </c>
      <c r="AW8" s="258" t="s">
        <v>218</v>
      </c>
      <c r="AX8" s="282"/>
      <c r="AY8" s="267"/>
      <c r="AZ8" s="267"/>
      <c r="BA8" s="267"/>
      <c r="BB8" s="267"/>
      <c r="BC8" s="267"/>
      <c r="BD8" s="267"/>
      <c r="BE8" s="267"/>
      <c r="BF8" s="267"/>
      <c r="BG8" s="267"/>
      <c r="BH8" s="267"/>
      <c r="BI8" s="267"/>
      <c r="BJ8" s="267"/>
      <c r="BK8" s="267"/>
      <c r="BL8" s="267"/>
      <c r="BM8" s="267"/>
      <c r="BN8" s="267"/>
      <c r="BO8" s="267"/>
      <c r="BP8" s="267"/>
      <c r="BQ8" s="267"/>
      <c r="BR8" s="267"/>
      <c r="BS8" s="267"/>
      <c r="BT8" s="267"/>
      <c r="BU8" s="267"/>
      <c r="BV8" s="267"/>
    </row>
    <row r="9" spans="1:74" s="263" customFormat="1" ht="17.25" customHeight="1">
      <c r="A9" s="242" t="s">
        <v>119</v>
      </c>
      <c r="B9" s="289" t="s">
        <v>120</v>
      </c>
      <c r="C9" s="289"/>
      <c r="D9" s="242" t="s">
        <v>94</v>
      </c>
      <c r="E9" s="242">
        <v>1</v>
      </c>
      <c r="F9" s="242">
        <v>5</v>
      </c>
      <c r="G9" s="242">
        <v>2</v>
      </c>
      <c r="H9" s="242">
        <v>3</v>
      </c>
      <c r="I9" s="242">
        <v>4</v>
      </c>
      <c r="J9" s="242">
        <v>5</v>
      </c>
      <c r="K9" s="242">
        <v>6</v>
      </c>
      <c r="L9" s="242">
        <v>7</v>
      </c>
      <c r="M9" s="242">
        <v>8</v>
      </c>
      <c r="N9" s="242">
        <v>12</v>
      </c>
      <c r="O9" s="242">
        <v>10</v>
      </c>
      <c r="P9" s="242">
        <v>11</v>
      </c>
      <c r="Q9" s="242">
        <v>15</v>
      </c>
      <c r="R9" s="242">
        <v>16</v>
      </c>
      <c r="S9" s="242">
        <v>17</v>
      </c>
      <c r="T9" s="242">
        <v>9</v>
      </c>
      <c r="U9" s="242">
        <v>9</v>
      </c>
      <c r="V9" s="242">
        <v>10</v>
      </c>
      <c r="W9" s="242">
        <v>13</v>
      </c>
      <c r="X9" s="242">
        <v>14</v>
      </c>
      <c r="Y9" s="242">
        <v>15</v>
      </c>
      <c r="Z9" s="242">
        <v>10</v>
      </c>
      <c r="AA9" s="242">
        <v>11</v>
      </c>
      <c r="AB9" s="242">
        <v>20</v>
      </c>
      <c r="AC9" s="242">
        <v>12</v>
      </c>
      <c r="AD9" s="242">
        <v>13</v>
      </c>
      <c r="AE9" s="242">
        <v>14</v>
      </c>
      <c r="AF9" s="242">
        <v>15</v>
      </c>
      <c r="AG9" s="242">
        <v>15</v>
      </c>
      <c r="AH9" s="242">
        <v>15</v>
      </c>
      <c r="AI9" s="242">
        <v>15</v>
      </c>
      <c r="AJ9" s="242">
        <v>16</v>
      </c>
      <c r="AK9" s="242">
        <v>16</v>
      </c>
      <c r="AL9" s="242">
        <v>29</v>
      </c>
      <c r="AM9" s="242">
        <v>17</v>
      </c>
      <c r="AN9" s="242">
        <v>31</v>
      </c>
      <c r="AO9" s="242">
        <v>18</v>
      </c>
      <c r="AP9" s="242">
        <v>19</v>
      </c>
      <c r="AQ9" s="242">
        <v>20</v>
      </c>
      <c r="AR9" s="242">
        <v>28</v>
      </c>
      <c r="AS9" s="242">
        <v>36</v>
      </c>
      <c r="AT9" s="242">
        <v>20</v>
      </c>
      <c r="AU9" s="242">
        <v>38</v>
      </c>
      <c r="AV9" s="242">
        <v>39</v>
      </c>
      <c r="AW9" s="242">
        <v>20</v>
      </c>
      <c r="AX9" s="242" t="s">
        <v>227</v>
      </c>
      <c r="AY9" s="202">
        <v>22</v>
      </c>
      <c r="AZ9" s="202">
        <v>23</v>
      </c>
      <c r="BA9" s="202">
        <v>24</v>
      </c>
      <c r="BB9" s="202">
        <v>25</v>
      </c>
      <c r="BC9" s="202"/>
      <c r="BD9" s="202"/>
      <c r="BE9" s="202"/>
      <c r="BF9" s="202"/>
      <c r="BG9" s="202">
        <v>26</v>
      </c>
      <c r="BH9" s="202"/>
      <c r="BI9" s="202"/>
      <c r="BJ9" s="202"/>
      <c r="BK9" s="202"/>
      <c r="BL9" s="202"/>
      <c r="BM9" s="202">
        <v>27</v>
      </c>
      <c r="BN9" s="202">
        <v>28</v>
      </c>
      <c r="BO9" s="202" t="s">
        <v>228</v>
      </c>
      <c r="BP9" s="202">
        <v>30</v>
      </c>
      <c r="BQ9" s="202">
        <v>31</v>
      </c>
      <c r="BR9" s="202" t="s">
        <v>229</v>
      </c>
      <c r="BS9" s="202">
        <v>33</v>
      </c>
      <c r="BT9" s="202">
        <v>34</v>
      </c>
      <c r="BU9" s="202">
        <v>35</v>
      </c>
      <c r="BV9" s="202" t="s">
        <v>230</v>
      </c>
    </row>
    <row r="10" spans="1:74" s="125" customFormat="1" ht="48.75" customHeight="1">
      <c r="A10" s="214">
        <v>1</v>
      </c>
      <c r="B10" s="230" t="s">
        <v>126</v>
      </c>
      <c r="C10" s="230" t="s">
        <v>127</v>
      </c>
      <c r="D10" s="261" t="s">
        <v>203</v>
      </c>
      <c r="E10" s="215">
        <v>18480000</v>
      </c>
      <c r="F10" s="99"/>
      <c r="G10" s="216">
        <f>F10</f>
        <v>0</v>
      </c>
      <c r="H10" s="213">
        <v>0</v>
      </c>
      <c r="I10" s="213" t="s">
        <v>119</v>
      </c>
      <c r="J10" s="213">
        <v>20</v>
      </c>
      <c r="K10" s="3"/>
      <c r="L10" s="3">
        <v>0</v>
      </c>
      <c r="M10" s="213">
        <v>2</v>
      </c>
      <c r="N10" s="213">
        <v>0</v>
      </c>
      <c r="O10" s="213">
        <v>0</v>
      </c>
      <c r="P10" s="213"/>
      <c r="Q10" s="213">
        <v>0</v>
      </c>
      <c r="R10" s="3"/>
      <c r="S10" s="3">
        <v>0</v>
      </c>
      <c r="T10" s="3">
        <v>0</v>
      </c>
      <c r="U10" s="3"/>
      <c r="V10" s="3"/>
      <c r="W10" s="213"/>
      <c r="X10" s="213"/>
      <c r="Y10" s="213"/>
      <c r="Z10" s="213">
        <v>6500000</v>
      </c>
      <c r="AA10" s="216">
        <v>8330000</v>
      </c>
      <c r="AB10" s="216"/>
      <c r="AC10" s="216"/>
      <c r="AD10" s="3">
        <f>ROUND(Z10*K10/$A$5,-3)</f>
        <v>0</v>
      </c>
      <c r="AE10" s="3">
        <f>ROUND(IF(I10="A",(E10-Z10)*K10/$A$5,IF(I10="B",(E10-Z10)*K10/$A$5*0.5,IF(I10="C",0))),-3)</f>
        <v>0</v>
      </c>
      <c r="AF10" s="99"/>
      <c r="AG10" s="99"/>
      <c r="AH10" s="3"/>
      <c r="AI10" s="3"/>
      <c r="AJ10" s="3"/>
      <c r="AK10" s="3"/>
      <c r="AL10" s="3"/>
      <c r="AM10" s="3">
        <f>ROUND(E10*(J10+M10)/$A$5,-3)</f>
        <v>18480000</v>
      </c>
      <c r="AN10" s="3"/>
      <c r="AO10" s="3"/>
      <c r="AP10" s="3">
        <v>0</v>
      </c>
      <c r="AQ10" s="3">
        <v>0</v>
      </c>
      <c r="AR10" s="3">
        <f t="shared" ref="AR10:AR20" si="0">ROUND((X10+W10+Y10)*39000,0)</f>
        <v>0</v>
      </c>
      <c r="AS10" s="3"/>
      <c r="AT10" s="217">
        <f>ROUND((IF(I10="A",0,IF(I10="B",-(E10-Z10+1330000)*50%,IF(I10="C",-(E10-Z10+1330000)*100%))))*J10/$A$5,-3)</f>
        <v>0</v>
      </c>
      <c r="AU10" s="3">
        <f>G10</f>
        <v>0</v>
      </c>
      <c r="AV10" s="3"/>
      <c r="AW10" s="3"/>
      <c r="AX10" s="100">
        <f>SUM(AD10:AW10)</f>
        <v>18480000</v>
      </c>
      <c r="AY10" s="192">
        <f>ROUND(IF((AX10-AZ10-BA10-BB10-BN10)*0.5%&lt;234000,(AX10-AZ10-BA10-BB10-BN10)*0.5%,234000),-3)</f>
        <v>87000</v>
      </c>
      <c r="AZ10" s="239">
        <v>666400</v>
      </c>
      <c r="BA10" s="239">
        <v>124950</v>
      </c>
      <c r="BB10" s="239">
        <v>83300</v>
      </c>
      <c r="BC10" s="191"/>
      <c r="BD10" s="191"/>
      <c r="BE10" s="191"/>
      <c r="BF10" s="191"/>
      <c r="BG10" s="191"/>
      <c r="BH10" s="191"/>
      <c r="BI10" s="191"/>
      <c r="BJ10" s="192"/>
      <c r="BK10" s="192"/>
      <c r="BL10" s="191"/>
      <c r="BM10" s="191"/>
      <c r="BN10" s="191">
        <v>180000</v>
      </c>
      <c r="BO10" s="196">
        <f>SUM(AY10:BN10)</f>
        <v>1141650</v>
      </c>
      <c r="BP10" s="191"/>
      <c r="BQ10" s="191"/>
      <c r="BR10" s="196">
        <f>(AX10-BO10+BP10+BQ10)</f>
        <v>17338350</v>
      </c>
      <c r="BS10" s="191">
        <v>100000</v>
      </c>
      <c r="BT10" s="191">
        <v>20</v>
      </c>
      <c r="BU10" s="191">
        <f>BT10*$BU$4</f>
        <v>660000</v>
      </c>
      <c r="BV10" s="196">
        <f>BR10+BU10+BS10</f>
        <v>18098350</v>
      </c>
    </row>
    <row r="11" spans="1:74" s="125" customFormat="1" ht="48.75" customHeight="1">
      <c r="A11" s="214">
        <v>2</v>
      </c>
      <c r="B11" s="230" t="s">
        <v>128</v>
      </c>
      <c r="C11" s="230" t="s">
        <v>129</v>
      </c>
      <c r="D11" s="261" t="s">
        <v>171</v>
      </c>
      <c r="E11" s="215">
        <v>14450000</v>
      </c>
      <c r="F11" s="99"/>
      <c r="G11" s="216"/>
      <c r="H11" s="213" t="s">
        <v>220</v>
      </c>
      <c r="I11" s="213" t="s">
        <v>119</v>
      </c>
      <c r="J11" s="213">
        <v>20</v>
      </c>
      <c r="K11" s="213"/>
      <c r="L11" s="3">
        <v>0</v>
      </c>
      <c r="M11" s="213">
        <v>2</v>
      </c>
      <c r="N11" s="213">
        <v>0</v>
      </c>
      <c r="O11" s="213">
        <v>0</v>
      </c>
      <c r="P11" s="213">
        <v>0</v>
      </c>
      <c r="Q11" s="213">
        <v>0</v>
      </c>
      <c r="R11" s="3"/>
      <c r="S11" s="3">
        <v>0</v>
      </c>
      <c r="T11" s="3">
        <v>7</v>
      </c>
      <c r="U11" s="3"/>
      <c r="V11" s="3"/>
      <c r="W11" s="213"/>
      <c r="X11" s="213"/>
      <c r="Y11" s="213"/>
      <c r="Z11" s="213">
        <v>6500000</v>
      </c>
      <c r="AA11" s="216">
        <v>7340000</v>
      </c>
      <c r="AB11" s="216"/>
      <c r="AC11" s="216"/>
      <c r="AD11" s="3">
        <f t="shared" ref="AD11:AD23" si="1">ROUND(L11*Z11/$A$5,-3)</f>
        <v>0</v>
      </c>
      <c r="AE11" s="3">
        <f t="shared" ref="AE11:AE23" si="2">ROUND(IF(I11="A",(E11-Z11-4500000)*(L11)/$A$5,IF(I11="B",(E11-Z11)*(L11)/$A$5*0.5,IF(I11="C",0))),-3)</f>
        <v>0</v>
      </c>
      <c r="AF11" s="99"/>
      <c r="AG11" s="99"/>
      <c r="AH11" s="3"/>
      <c r="AI11" s="3">
        <f>ROUND(P11*43000,-3)</f>
        <v>0</v>
      </c>
      <c r="AJ11" s="3"/>
      <c r="AK11" s="3"/>
      <c r="AL11" s="3"/>
      <c r="AM11" s="3"/>
      <c r="AN11" s="3"/>
      <c r="AO11" s="3"/>
      <c r="AP11" s="3">
        <v>5600000</v>
      </c>
      <c r="AQ11" s="3">
        <v>11263000</v>
      </c>
      <c r="AR11" s="3">
        <f t="shared" si="0"/>
        <v>0</v>
      </c>
      <c r="AS11" s="3"/>
      <c r="AT11" s="217">
        <f t="shared" ref="AT11:AT27" si="3">ROUND((IF(I11="A",0,IF(I11="B",-(E11-4500000-Z11+1330000)*50%,IF(I11="C",-(E11-4500000-Z11+1330000)*100%))))*J11/$A$5,-3)</f>
        <v>0</v>
      </c>
      <c r="AU11" s="3"/>
      <c r="AV11" s="3"/>
      <c r="AW11" s="3"/>
      <c r="AX11" s="100">
        <f t="shared" ref="AX11:AX26" si="4">SUM(AD11:AW11)</f>
        <v>16863000</v>
      </c>
      <c r="AY11" s="192">
        <f t="shared" ref="AY11:AY27" si="5">ROUND(IF((AX11-AZ11-BA11-BB11-BN11)*0.5%&lt;234000,(AX11-AZ11-BA11-BB11-BN11)*0.5%,234000),-3)</f>
        <v>80000</v>
      </c>
      <c r="AZ11" s="239">
        <v>587200</v>
      </c>
      <c r="BA11" s="239">
        <v>110100</v>
      </c>
      <c r="BB11" s="239">
        <v>73400</v>
      </c>
      <c r="BC11" s="191"/>
      <c r="BD11" s="191"/>
      <c r="BE11" s="191"/>
      <c r="BF11" s="191"/>
      <c r="BG11" s="191"/>
      <c r="BH11" s="191"/>
      <c r="BI11" s="191"/>
      <c r="BJ11" s="192"/>
      <c r="BK11" s="192"/>
      <c r="BL11" s="191"/>
      <c r="BM11" s="191"/>
      <c r="BN11" s="191">
        <v>180000</v>
      </c>
      <c r="BO11" s="196">
        <f t="shared" ref="BO11:BO27" si="6">SUM(AY11:BN11)</f>
        <v>1030700</v>
      </c>
      <c r="BP11" s="191"/>
      <c r="BQ11" s="191"/>
      <c r="BR11" s="196">
        <f t="shared" ref="BR11:BR27" si="7">(AX11-BO11+BP11+BQ11)</f>
        <v>15832300</v>
      </c>
      <c r="BS11" s="191">
        <v>100000</v>
      </c>
      <c r="BT11" s="191">
        <v>20</v>
      </c>
      <c r="BU11" s="191">
        <f>BT11*$BU$4</f>
        <v>660000</v>
      </c>
      <c r="BV11" s="196">
        <f t="shared" ref="BV11:BV27" si="8">BR11+BU11+BS11</f>
        <v>16592300</v>
      </c>
    </row>
    <row r="12" spans="1:74" s="125" customFormat="1" ht="48.75" customHeight="1">
      <c r="A12" s="214">
        <v>3</v>
      </c>
      <c r="B12" s="230" t="s">
        <v>132</v>
      </c>
      <c r="C12" s="230" t="s">
        <v>133</v>
      </c>
      <c r="D12" s="261" t="s">
        <v>171</v>
      </c>
      <c r="E12" s="215">
        <v>13940000</v>
      </c>
      <c r="F12" s="99"/>
      <c r="G12" s="216"/>
      <c r="H12" s="213" t="s">
        <v>120</v>
      </c>
      <c r="I12" s="213" t="s">
        <v>119</v>
      </c>
      <c r="J12" s="213">
        <v>18</v>
      </c>
      <c r="K12" s="213"/>
      <c r="L12" s="3">
        <v>2</v>
      </c>
      <c r="M12" s="213">
        <v>2</v>
      </c>
      <c r="N12" s="213">
        <v>0</v>
      </c>
      <c r="O12" s="213">
        <v>0</v>
      </c>
      <c r="P12" s="213">
        <v>0</v>
      </c>
      <c r="Q12" s="213">
        <v>0</v>
      </c>
      <c r="R12" s="3"/>
      <c r="S12" s="3">
        <v>0</v>
      </c>
      <c r="T12" s="3">
        <v>0</v>
      </c>
      <c r="U12" s="3"/>
      <c r="V12" s="3"/>
      <c r="W12" s="218"/>
      <c r="X12" s="213"/>
      <c r="Y12" s="213"/>
      <c r="Z12" s="213">
        <v>6500000</v>
      </c>
      <c r="AA12" s="216">
        <v>7000000</v>
      </c>
      <c r="AB12" s="216"/>
      <c r="AC12" s="216"/>
      <c r="AD12" s="3">
        <f>ROUND(L12*Z12/$A$5,-3)</f>
        <v>591000</v>
      </c>
      <c r="AE12" s="3">
        <f t="shared" si="2"/>
        <v>267000</v>
      </c>
      <c r="AF12" s="99"/>
      <c r="AG12" s="99"/>
      <c r="AH12" s="3"/>
      <c r="AI12" s="3">
        <f>ROUND(P12*43000,-3)</f>
        <v>0</v>
      </c>
      <c r="AJ12" s="3"/>
      <c r="AK12" s="3"/>
      <c r="AL12" s="3"/>
      <c r="AM12" s="3"/>
      <c r="AN12" s="3"/>
      <c r="AO12" s="3"/>
      <c r="AP12" s="3">
        <v>0</v>
      </c>
      <c r="AQ12" s="3">
        <v>11263000</v>
      </c>
      <c r="AR12" s="3">
        <f t="shared" si="0"/>
        <v>0</v>
      </c>
      <c r="AS12" s="3"/>
      <c r="AT12" s="217">
        <f t="shared" si="3"/>
        <v>0</v>
      </c>
      <c r="AU12" s="3"/>
      <c r="AV12" s="3"/>
      <c r="AW12" s="3"/>
      <c r="AX12" s="100">
        <f t="shared" si="4"/>
        <v>12121000</v>
      </c>
      <c r="AY12" s="192">
        <f t="shared" si="5"/>
        <v>56000</v>
      </c>
      <c r="AZ12" s="239">
        <v>560000</v>
      </c>
      <c r="BA12" s="239">
        <v>105000</v>
      </c>
      <c r="BB12" s="239">
        <v>70000</v>
      </c>
      <c r="BC12" s="191"/>
      <c r="BD12" s="191"/>
      <c r="BE12" s="191"/>
      <c r="BF12" s="191"/>
      <c r="BG12" s="191"/>
      <c r="BH12" s="191"/>
      <c r="BI12" s="191"/>
      <c r="BJ12" s="192"/>
      <c r="BK12" s="192"/>
      <c r="BL12" s="191"/>
      <c r="BM12" s="191"/>
      <c r="BN12" s="191">
        <v>180000</v>
      </c>
      <c r="BO12" s="196">
        <f t="shared" si="6"/>
        <v>971000</v>
      </c>
      <c r="BP12" s="191"/>
      <c r="BQ12" s="191"/>
      <c r="BR12" s="196">
        <f t="shared" si="7"/>
        <v>11150000</v>
      </c>
      <c r="BS12" s="191">
        <v>100000</v>
      </c>
      <c r="BT12" s="191">
        <v>20</v>
      </c>
      <c r="BU12" s="191">
        <f t="shared" ref="BU12:BU27" si="9">BT12*$BU$4</f>
        <v>660000</v>
      </c>
      <c r="BV12" s="196">
        <f t="shared" si="8"/>
        <v>11910000</v>
      </c>
    </row>
    <row r="13" spans="1:74" s="125" customFormat="1" ht="48.75" customHeight="1">
      <c r="A13" s="214">
        <v>4</v>
      </c>
      <c r="B13" s="230" t="s">
        <v>136</v>
      </c>
      <c r="C13" s="230" t="s">
        <v>137</v>
      </c>
      <c r="D13" s="261" t="s">
        <v>171</v>
      </c>
      <c r="E13" s="215">
        <v>13940000</v>
      </c>
      <c r="F13" s="99"/>
      <c r="G13" s="216"/>
      <c r="H13" s="213" t="s">
        <v>120</v>
      </c>
      <c r="I13" s="213" t="s">
        <v>119</v>
      </c>
      <c r="J13" s="213">
        <v>20</v>
      </c>
      <c r="K13" s="213"/>
      <c r="L13" s="3">
        <v>0</v>
      </c>
      <c r="M13" s="213">
        <v>2</v>
      </c>
      <c r="N13" s="213">
        <v>0</v>
      </c>
      <c r="O13" s="213">
        <v>0</v>
      </c>
      <c r="P13" s="213">
        <v>0</v>
      </c>
      <c r="Q13" s="213">
        <v>0</v>
      </c>
      <c r="R13" s="3"/>
      <c r="S13" s="3">
        <v>0</v>
      </c>
      <c r="T13" s="3">
        <v>1</v>
      </c>
      <c r="U13" s="3"/>
      <c r="V13" s="3"/>
      <c r="W13" s="213"/>
      <c r="X13" s="213"/>
      <c r="Y13" s="213"/>
      <c r="Z13" s="213">
        <v>6500000</v>
      </c>
      <c r="AA13" s="216">
        <v>7000000</v>
      </c>
      <c r="AB13" s="216"/>
      <c r="AC13" s="216"/>
      <c r="AD13" s="3">
        <f t="shared" si="1"/>
        <v>0</v>
      </c>
      <c r="AE13" s="3">
        <f t="shared" si="2"/>
        <v>0</v>
      </c>
      <c r="AF13" s="99"/>
      <c r="AG13" s="99"/>
      <c r="AH13" s="3"/>
      <c r="AI13" s="3">
        <f>ROUND(P13*43000,-3)</f>
        <v>0</v>
      </c>
      <c r="AJ13" s="3"/>
      <c r="AK13" s="3"/>
      <c r="AL13" s="3"/>
      <c r="AM13" s="3"/>
      <c r="AN13" s="3"/>
      <c r="AO13" s="3"/>
      <c r="AP13" s="3">
        <v>800000</v>
      </c>
      <c r="AQ13" s="3">
        <v>9654000</v>
      </c>
      <c r="AR13" s="3">
        <f t="shared" si="0"/>
        <v>0</v>
      </c>
      <c r="AS13" s="3"/>
      <c r="AT13" s="217">
        <f t="shared" si="3"/>
        <v>0</v>
      </c>
      <c r="AU13" s="3"/>
      <c r="AV13" s="3"/>
      <c r="AW13" s="3"/>
      <c r="AX13" s="100">
        <f t="shared" si="4"/>
        <v>10454000</v>
      </c>
      <c r="AY13" s="192">
        <f t="shared" si="5"/>
        <v>48000</v>
      </c>
      <c r="AZ13" s="239">
        <v>560000</v>
      </c>
      <c r="BA13" s="239">
        <v>105000</v>
      </c>
      <c r="BB13" s="239">
        <v>70000</v>
      </c>
      <c r="BC13" s="191"/>
      <c r="BD13" s="191"/>
      <c r="BE13" s="191"/>
      <c r="BF13" s="191"/>
      <c r="BG13" s="191"/>
      <c r="BH13" s="191"/>
      <c r="BI13" s="191"/>
      <c r="BJ13" s="192"/>
      <c r="BK13" s="192"/>
      <c r="BL13" s="191"/>
      <c r="BM13" s="191"/>
      <c r="BN13" s="191">
        <v>180000</v>
      </c>
      <c r="BO13" s="196">
        <f t="shared" si="6"/>
        <v>963000</v>
      </c>
      <c r="BP13" s="191"/>
      <c r="BQ13" s="191"/>
      <c r="BR13" s="196">
        <f t="shared" si="7"/>
        <v>9491000</v>
      </c>
      <c r="BS13" s="191">
        <v>100000</v>
      </c>
      <c r="BT13" s="191">
        <v>20</v>
      </c>
      <c r="BU13" s="191">
        <f t="shared" si="9"/>
        <v>660000</v>
      </c>
      <c r="BV13" s="196">
        <f t="shared" si="8"/>
        <v>10251000</v>
      </c>
    </row>
    <row r="14" spans="1:74" s="125" customFormat="1" ht="48.75" customHeight="1">
      <c r="A14" s="214">
        <v>5</v>
      </c>
      <c r="B14" s="152" t="s">
        <v>140</v>
      </c>
      <c r="C14" s="152" t="s">
        <v>133</v>
      </c>
      <c r="D14" s="261" t="s">
        <v>171</v>
      </c>
      <c r="E14" s="215">
        <v>13940000</v>
      </c>
      <c r="F14" s="219"/>
      <c r="G14" s="216"/>
      <c r="H14" s="213" t="s">
        <v>119</v>
      </c>
      <c r="I14" s="213" t="s">
        <v>119</v>
      </c>
      <c r="J14" s="213">
        <v>20</v>
      </c>
      <c r="K14" s="213"/>
      <c r="L14" s="3">
        <v>0</v>
      </c>
      <c r="M14" s="213">
        <v>2</v>
      </c>
      <c r="N14" s="213">
        <v>0</v>
      </c>
      <c r="O14" s="213">
        <v>0</v>
      </c>
      <c r="P14" s="213">
        <v>0</v>
      </c>
      <c r="Q14" s="213">
        <v>0</v>
      </c>
      <c r="R14" s="3"/>
      <c r="S14" s="3">
        <v>0</v>
      </c>
      <c r="T14" s="3">
        <v>1</v>
      </c>
      <c r="U14" s="3"/>
      <c r="V14" s="3"/>
      <c r="W14" s="213"/>
      <c r="X14" s="213"/>
      <c r="Y14" s="213"/>
      <c r="Z14" s="213">
        <v>6500000</v>
      </c>
      <c r="AA14" s="216">
        <v>7000000</v>
      </c>
      <c r="AB14" s="216"/>
      <c r="AC14" s="216"/>
      <c r="AD14" s="3">
        <f t="shared" si="1"/>
        <v>0</v>
      </c>
      <c r="AE14" s="3">
        <f t="shared" si="2"/>
        <v>0</v>
      </c>
      <c r="AF14" s="99"/>
      <c r="AG14" s="99"/>
      <c r="AH14" s="3"/>
      <c r="AI14" s="3">
        <f>ROUND(P14*43000,-3)</f>
        <v>0</v>
      </c>
      <c r="AJ14" s="220"/>
      <c r="AK14" s="3"/>
      <c r="AL14" s="3"/>
      <c r="AM14" s="3"/>
      <c r="AN14" s="3"/>
      <c r="AO14" s="3"/>
      <c r="AP14" s="3">
        <v>800000</v>
      </c>
      <c r="AQ14" s="3">
        <v>9654000</v>
      </c>
      <c r="AR14" s="3">
        <f t="shared" si="0"/>
        <v>0</v>
      </c>
      <c r="AS14" s="3"/>
      <c r="AT14" s="217">
        <f t="shared" si="3"/>
        <v>0</v>
      </c>
      <c r="AU14" s="3"/>
      <c r="AV14" s="3"/>
      <c r="AW14" s="3"/>
      <c r="AX14" s="100">
        <f t="shared" si="4"/>
        <v>10454000</v>
      </c>
      <c r="AY14" s="192">
        <f>ROUND(IF((AX14-AZ14-BA14-BB14-BN14)*0.5%&lt;234000,(AX14-AZ14-BA14-BB14-BN14)*0.5%,234000),-3)</f>
        <v>48000</v>
      </c>
      <c r="AZ14" s="239">
        <v>560000</v>
      </c>
      <c r="BA14" s="239">
        <v>105000</v>
      </c>
      <c r="BB14" s="239">
        <v>70000</v>
      </c>
      <c r="BC14" s="191"/>
      <c r="BD14" s="191"/>
      <c r="BE14" s="191"/>
      <c r="BF14" s="191"/>
      <c r="BG14" s="191">
        <v>200000</v>
      </c>
      <c r="BH14" s="191"/>
      <c r="BI14" s="191"/>
      <c r="BJ14" s="192"/>
      <c r="BK14" s="192"/>
      <c r="BL14" s="191"/>
      <c r="BM14" s="191"/>
      <c r="BN14" s="191">
        <v>180000</v>
      </c>
      <c r="BO14" s="196">
        <f t="shared" si="6"/>
        <v>1163000</v>
      </c>
      <c r="BP14" s="191"/>
      <c r="BQ14" s="191"/>
      <c r="BR14" s="196">
        <f t="shared" si="7"/>
        <v>9291000</v>
      </c>
      <c r="BS14" s="191">
        <v>100000</v>
      </c>
      <c r="BT14" s="191">
        <v>20</v>
      </c>
      <c r="BU14" s="191">
        <f t="shared" si="9"/>
        <v>660000</v>
      </c>
      <c r="BV14" s="196">
        <f t="shared" si="8"/>
        <v>10051000</v>
      </c>
    </row>
    <row r="15" spans="1:74" s="125" customFormat="1" ht="48.75" customHeight="1">
      <c r="A15" s="214">
        <v>6</v>
      </c>
      <c r="B15" s="152" t="s">
        <v>141</v>
      </c>
      <c r="C15" s="152" t="s">
        <v>142</v>
      </c>
      <c r="D15" s="261" t="s">
        <v>171</v>
      </c>
      <c r="E15" s="215">
        <v>13940000</v>
      </c>
      <c r="F15" s="99"/>
      <c r="G15" s="216"/>
      <c r="H15" s="213" t="s">
        <v>220</v>
      </c>
      <c r="I15" s="213" t="s">
        <v>119</v>
      </c>
      <c r="J15" s="213">
        <v>20</v>
      </c>
      <c r="K15" s="213"/>
      <c r="L15" s="3">
        <v>0</v>
      </c>
      <c r="M15" s="213">
        <v>2</v>
      </c>
      <c r="N15" s="213">
        <v>0</v>
      </c>
      <c r="O15" s="213">
        <v>0</v>
      </c>
      <c r="P15" s="213">
        <v>0</v>
      </c>
      <c r="Q15" s="213">
        <v>0</v>
      </c>
      <c r="R15" s="3"/>
      <c r="S15" s="3">
        <v>0</v>
      </c>
      <c r="T15" s="3">
        <v>1</v>
      </c>
      <c r="U15" s="3"/>
      <c r="V15" s="3"/>
      <c r="W15" s="213"/>
      <c r="X15" s="213"/>
      <c r="Y15" s="213"/>
      <c r="Z15" s="213">
        <v>6500000</v>
      </c>
      <c r="AA15" s="216">
        <v>7000000</v>
      </c>
      <c r="AB15" s="216"/>
      <c r="AC15" s="216"/>
      <c r="AD15" s="3">
        <f t="shared" si="1"/>
        <v>0</v>
      </c>
      <c r="AE15" s="3">
        <f t="shared" si="2"/>
        <v>0</v>
      </c>
      <c r="AF15" s="99"/>
      <c r="AG15" s="99"/>
      <c r="AH15" s="3"/>
      <c r="AI15" s="3">
        <f>ROUND(O15*AA15/$A$5,-3)</f>
        <v>0</v>
      </c>
      <c r="AJ15" s="3"/>
      <c r="AK15" s="3"/>
      <c r="AL15" s="3"/>
      <c r="AM15" s="3"/>
      <c r="AN15" s="3"/>
      <c r="AO15" s="3"/>
      <c r="AP15" s="3">
        <v>800000</v>
      </c>
      <c r="AQ15" s="3">
        <v>17987000</v>
      </c>
      <c r="AR15" s="3">
        <f t="shared" si="0"/>
        <v>0</v>
      </c>
      <c r="AS15" s="3"/>
      <c r="AT15" s="217">
        <f t="shared" si="3"/>
        <v>0</v>
      </c>
      <c r="AU15" s="3"/>
      <c r="AV15" s="3"/>
      <c r="AW15" s="3"/>
      <c r="AX15" s="100">
        <f t="shared" si="4"/>
        <v>18787000</v>
      </c>
      <c r="AY15" s="192">
        <f t="shared" si="5"/>
        <v>89000</v>
      </c>
      <c r="AZ15" s="239">
        <v>560000</v>
      </c>
      <c r="BA15" s="239">
        <v>105000</v>
      </c>
      <c r="BB15" s="239">
        <v>70000</v>
      </c>
      <c r="BC15" s="191"/>
      <c r="BD15" s="191"/>
      <c r="BE15" s="191"/>
      <c r="BF15" s="191"/>
      <c r="BG15" s="191"/>
      <c r="BH15" s="191"/>
      <c r="BI15" s="191"/>
      <c r="BJ15" s="192"/>
      <c r="BK15" s="192"/>
      <c r="BL15" s="191"/>
      <c r="BM15" s="191">
        <v>1721400</v>
      </c>
      <c r="BN15" s="191">
        <v>180000</v>
      </c>
      <c r="BO15" s="196">
        <f t="shared" si="6"/>
        <v>2725400</v>
      </c>
      <c r="BP15" s="191"/>
      <c r="BQ15" s="191"/>
      <c r="BR15" s="196">
        <f t="shared" si="7"/>
        <v>16061600</v>
      </c>
      <c r="BS15" s="191">
        <v>100000</v>
      </c>
      <c r="BT15" s="191">
        <v>20</v>
      </c>
      <c r="BU15" s="191">
        <f t="shared" si="9"/>
        <v>660000</v>
      </c>
      <c r="BV15" s="196">
        <f t="shared" si="8"/>
        <v>16821600</v>
      </c>
    </row>
    <row r="16" spans="1:74" s="125" customFormat="1" ht="48.75" customHeight="1">
      <c r="A16" s="214">
        <v>7</v>
      </c>
      <c r="B16" s="230" t="s">
        <v>147</v>
      </c>
      <c r="C16" s="230" t="s">
        <v>148</v>
      </c>
      <c r="D16" s="261" t="s">
        <v>171</v>
      </c>
      <c r="E16" s="215">
        <v>13940000</v>
      </c>
      <c r="F16" s="99"/>
      <c r="G16" s="216"/>
      <c r="H16" s="213" t="s">
        <v>220</v>
      </c>
      <c r="I16" s="213" t="s">
        <v>119</v>
      </c>
      <c r="J16" s="213">
        <v>20</v>
      </c>
      <c r="K16" s="213"/>
      <c r="L16" s="3">
        <v>0</v>
      </c>
      <c r="M16" s="213">
        <v>2</v>
      </c>
      <c r="N16" s="213">
        <v>0</v>
      </c>
      <c r="O16" s="213">
        <v>0</v>
      </c>
      <c r="P16" s="213">
        <v>0</v>
      </c>
      <c r="Q16" s="213">
        <v>0</v>
      </c>
      <c r="R16" s="3"/>
      <c r="S16" s="3">
        <v>0</v>
      </c>
      <c r="T16" s="3">
        <v>2</v>
      </c>
      <c r="U16" s="3"/>
      <c r="V16" s="3"/>
      <c r="W16" s="213"/>
      <c r="X16" s="213"/>
      <c r="Y16" s="213"/>
      <c r="Z16" s="213">
        <v>6500000</v>
      </c>
      <c r="AA16" s="216">
        <v>7000000</v>
      </c>
      <c r="AB16" s="216"/>
      <c r="AC16" s="216"/>
      <c r="AD16" s="3">
        <f t="shared" si="1"/>
        <v>0</v>
      </c>
      <c r="AE16" s="3">
        <f t="shared" si="2"/>
        <v>0</v>
      </c>
      <c r="AF16" s="99"/>
      <c r="AG16" s="99"/>
      <c r="AH16" s="3"/>
      <c r="AI16" s="3">
        <f>ROUND(O16*AA16/$A$5,-3)</f>
        <v>0</v>
      </c>
      <c r="AJ16" s="3"/>
      <c r="AK16" s="3"/>
      <c r="AL16" s="3"/>
      <c r="AM16" s="3"/>
      <c r="AN16" s="3"/>
      <c r="AO16" s="3"/>
      <c r="AP16" s="3">
        <v>1600000</v>
      </c>
      <c r="AQ16" s="3">
        <v>11521000</v>
      </c>
      <c r="AR16" s="3">
        <f t="shared" si="0"/>
        <v>0</v>
      </c>
      <c r="AS16" s="3"/>
      <c r="AT16" s="217">
        <f t="shared" si="3"/>
        <v>0</v>
      </c>
      <c r="AU16" s="3"/>
      <c r="AV16" s="3"/>
      <c r="AW16" s="3"/>
      <c r="AX16" s="100">
        <f t="shared" si="4"/>
        <v>13121000</v>
      </c>
      <c r="AY16" s="192">
        <f t="shared" si="5"/>
        <v>61000</v>
      </c>
      <c r="AZ16" s="239">
        <v>560000</v>
      </c>
      <c r="BA16" s="239">
        <v>105000</v>
      </c>
      <c r="BB16" s="239">
        <v>70000</v>
      </c>
      <c r="BC16" s="191"/>
      <c r="BD16" s="191"/>
      <c r="BE16" s="191"/>
      <c r="BF16" s="191"/>
      <c r="BG16" s="191"/>
      <c r="BH16" s="191"/>
      <c r="BI16" s="191"/>
      <c r="BJ16" s="192"/>
      <c r="BK16" s="192"/>
      <c r="BL16" s="191"/>
      <c r="BM16" s="191"/>
      <c r="BN16" s="191">
        <v>180000</v>
      </c>
      <c r="BO16" s="196">
        <f t="shared" si="6"/>
        <v>976000</v>
      </c>
      <c r="BP16" s="191"/>
      <c r="BQ16" s="191"/>
      <c r="BR16" s="196">
        <f t="shared" si="7"/>
        <v>12145000</v>
      </c>
      <c r="BS16" s="191">
        <v>100000</v>
      </c>
      <c r="BT16" s="191">
        <v>20</v>
      </c>
      <c r="BU16" s="191">
        <f t="shared" si="9"/>
        <v>660000</v>
      </c>
      <c r="BV16" s="196">
        <f t="shared" si="8"/>
        <v>12905000</v>
      </c>
    </row>
    <row r="17" spans="1:74" s="125" customFormat="1" ht="48.75" customHeight="1">
      <c r="A17" s="214">
        <v>8</v>
      </c>
      <c r="B17" s="230" t="s">
        <v>143</v>
      </c>
      <c r="C17" s="230" t="s">
        <v>149</v>
      </c>
      <c r="D17" s="261" t="s">
        <v>205</v>
      </c>
      <c r="E17" s="215">
        <v>13940000</v>
      </c>
      <c r="F17" s="99"/>
      <c r="G17" s="216">
        <v>525000</v>
      </c>
      <c r="H17" s="213" t="s">
        <v>220</v>
      </c>
      <c r="I17" s="213" t="s">
        <v>119</v>
      </c>
      <c r="J17" s="213">
        <v>20</v>
      </c>
      <c r="K17" s="213"/>
      <c r="L17" s="3">
        <v>0</v>
      </c>
      <c r="M17" s="213">
        <v>2</v>
      </c>
      <c r="N17" s="213">
        <v>0</v>
      </c>
      <c r="O17" s="213">
        <v>0</v>
      </c>
      <c r="P17" s="213">
        <v>0</v>
      </c>
      <c r="Q17" s="213">
        <v>0</v>
      </c>
      <c r="R17" s="3"/>
      <c r="S17" s="3">
        <v>0</v>
      </c>
      <c r="T17" s="3">
        <v>6</v>
      </c>
      <c r="U17" s="3"/>
      <c r="V17" s="3"/>
      <c r="W17" s="213"/>
      <c r="X17" s="213"/>
      <c r="Y17" s="213"/>
      <c r="Z17" s="213">
        <v>6500000</v>
      </c>
      <c r="AA17" s="216">
        <v>7000000</v>
      </c>
      <c r="AB17" s="216"/>
      <c r="AC17" s="216">
        <v>525000</v>
      </c>
      <c r="AD17" s="3">
        <f t="shared" si="1"/>
        <v>0</v>
      </c>
      <c r="AE17" s="3">
        <f t="shared" si="2"/>
        <v>0</v>
      </c>
      <c r="AF17" s="99"/>
      <c r="AG17" s="99"/>
      <c r="AH17" s="3"/>
      <c r="AI17" s="3">
        <f>ROUND(O17*AA17/$A$5,-3)</f>
        <v>0</v>
      </c>
      <c r="AJ17" s="3"/>
      <c r="AK17" s="3"/>
      <c r="AL17" s="3"/>
      <c r="AM17" s="3"/>
      <c r="AN17" s="3"/>
      <c r="AO17" s="216">
        <v>525000</v>
      </c>
      <c r="AP17" s="3">
        <v>4800000</v>
      </c>
      <c r="AQ17" s="3">
        <v>11119000</v>
      </c>
      <c r="AR17" s="3">
        <f t="shared" si="0"/>
        <v>0</v>
      </c>
      <c r="AS17" s="3"/>
      <c r="AT17" s="217">
        <f t="shared" si="3"/>
        <v>0</v>
      </c>
      <c r="AU17" s="3"/>
      <c r="AV17" s="3"/>
      <c r="AW17" s="3"/>
      <c r="AX17" s="100">
        <f t="shared" si="4"/>
        <v>16444000</v>
      </c>
      <c r="AY17" s="192">
        <f t="shared" si="5"/>
        <v>77000</v>
      </c>
      <c r="AZ17" s="239">
        <v>602000</v>
      </c>
      <c r="BA17" s="239">
        <v>112875</v>
      </c>
      <c r="BB17" s="239">
        <v>75250</v>
      </c>
      <c r="BC17" s="191"/>
      <c r="BD17" s="191"/>
      <c r="BE17" s="191"/>
      <c r="BF17" s="191"/>
      <c r="BG17" s="191">
        <v>200000</v>
      </c>
      <c r="BH17" s="191"/>
      <c r="BI17" s="191"/>
      <c r="BJ17" s="192"/>
      <c r="BK17" s="192"/>
      <c r="BL17" s="191"/>
      <c r="BM17" s="191"/>
      <c r="BN17" s="191">
        <v>180000</v>
      </c>
      <c r="BO17" s="196">
        <f t="shared" si="6"/>
        <v>1247125</v>
      </c>
      <c r="BP17" s="191"/>
      <c r="BQ17" s="191"/>
      <c r="BR17" s="196">
        <f t="shared" si="7"/>
        <v>15196875</v>
      </c>
      <c r="BS17" s="191">
        <v>100000</v>
      </c>
      <c r="BT17" s="191">
        <v>20</v>
      </c>
      <c r="BU17" s="191">
        <f t="shared" si="9"/>
        <v>660000</v>
      </c>
      <c r="BV17" s="196">
        <f t="shared" si="8"/>
        <v>15956875</v>
      </c>
    </row>
    <row r="18" spans="1:74" s="125" customFormat="1" ht="48.75" customHeight="1">
      <c r="A18" s="214">
        <v>9</v>
      </c>
      <c r="B18" s="230" t="s">
        <v>150</v>
      </c>
      <c r="C18" s="230" t="s">
        <v>151</v>
      </c>
      <c r="D18" s="261" t="s">
        <v>172</v>
      </c>
      <c r="E18" s="215">
        <v>13800000</v>
      </c>
      <c r="F18" s="99"/>
      <c r="G18" s="216"/>
      <c r="H18" s="213" t="s">
        <v>119</v>
      </c>
      <c r="I18" s="213" t="s">
        <v>119</v>
      </c>
      <c r="J18" s="213">
        <v>20</v>
      </c>
      <c r="K18" s="213"/>
      <c r="L18" s="3">
        <v>0</v>
      </c>
      <c r="M18" s="213">
        <v>2</v>
      </c>
      <c r="N18" s="213">
        <v>0</v>
      </c>
      <c r="O18" s="213">
        <v>0</v>
      </c>
      <c r="P18" s="213">
        <v>0</v>
      </c>
      <c r="Q18" s="213">
        <v>0</v>
      </c>
      <c r="R18" s="3"/>
      <c r="S18" s="3">
        <v>0</v>
      </c>
      <c r="T18" s="3">
        <v>3</v>
      </c>
      <c r="U18" s="3"/>
      <c r="V18" s="3"/>
      <c r="W18" s="213"/>
      <c r="X18" s="213"/>
      <c r="Y18" s="213"/>
      <c r="Z18" s="213">
        <v>6500000</v>
      </c>
      <c r="AA18" s="216">
        <v>6920000</v>
      </c>
      <c r="AB18" s="216"/>
      <c r="AC18" s="216"/>
      <c r="AD18" s="3">
        <f t="shared" si="1"/>
        <v>0</v>
      </c>
      <c r="AE18" s="3">
        <f t="shared" si="2"/>
        <v>0</v>
      </c>
      <c r="AF18" s="99"/>
      <c r="AG18" s="99"/>
      <c r="AH18" s="3"/>
      <c r="AI18" s="3">
        <f>ROUND(O18*AA18/$A$5,-3)</f>
        <v>0</v>
      </c>
      <c r="AJ18" s="3"/>
      <c r="AK18" s="3"/>
      <c r="AL18" s="3"/>
      <c r="AM18" s="3"/>
      <c r="AN18" s="3"/>
      <c r="AO18" s="3"/>
      <c r="AP18" s="3">
        <v>2400000</v>
      </c>
      <c r="AQ18" s="3">
        <v>11521000</v>
      </c>
      <c r="AR18" s="3">
        <f t="shared" si="0"/>
        <v>0</v>
      </c>
      <c r="AS18" s="3"/>
      <c r="AT18" s="217">
        <f t="shared" si="3"/>
        <v>0</v>
      </c>
      <c r="AU18" s="3"/>
      <c r="AV18" s="3"/>
      <c r="AW18" s="3"/>
      <c r="AX18" s="100">
        <f t="shared" si="4"/>
        <v>13921000</v>
      </c>
      <c r="AY18" s="192">
        <f t="shared" si="5"/>
        <v>65000</v>
      </c>
      <c r="AZ18" s="239">
        <v>553600</v>
      </c>
      <c r="BA18" s="239">
        <v>103800</v>
      </c>
      <c r="BB18" s="239">
        <v>69200</v>
      </c>
      <c r="BC18" s="191"/>
      <c r="BD18" s="191"/>
      <c r="BE18" s="191"/>
      <c r="BF18" s="191"/>
      <c r="BG18" s="191"/>
      <c r="BH18" s="191"/>
      <c r="BI18" s="191"/>
      <c r="BJ18" s="192"/>
      <c r="BK18" s="192"/>
      <c r="BL18" s="191"/>
      <c r="BM18" s="191"/>
      <c r="BN18" s="191">
        <v>180000</v>
      </c>
      <c r="BO18" s="196">
        <f t="shared" si="6"/>
        <v>971600</v>
      </c>
      <c r="BP18" s="191"/>
      <c r="BQ18" s="191"/>
      <c r="BR18" s="196">
        <f t="shared" si="7"/>
        <v>12949400</v>
      </c>
      <c r="BS18" s="191">
        <v>100000</v>
      </c>
      <c r="BT18" s="191">
        <v>20</v>
      </c>
      <c r="BU18" s="191">
        <f t="shared" si="9"/>
        <v>660000</v>
      </c>
      <c r="BV18" s="196">
        <f t="shared" si="8"/>
        <v>13709400</v>
      </c>
    </row>
    <row r="19" spans="1:74" s="125" customFormat="1" ht="48.75" customHeight="1">
      <c r="A19" s="214">
        <v>10</v>
      </c>
      <c r="B19" s="230" t="s">
        <v>162</v>
      </c>
      <c r="C19" s="230" t="s">
        <v>158</v>
      </c>
      <c r="D19" s="261" t="s">
        <v>172</v>
      </c>
      <c r="E19" s="215">
        <v>13300000</v>
      </c>
      <c r="F19" s="99"/>
      <c r="G19" s="216"/>
      <c r="H19" s="213" t="s">
        <v>119</v>
      </c>
      <c r="I19" s="213" t="s">
        <v>119</v>
      </c>
      <c r="J19" s="213">
        <v>20</v>
      </c>
      <c r="K19" s="213"/>
      <c r="L19" s="3">
        <v>0</v>
      </c>
      <c r="M19" s="213">
        <v>2</v>
      </c>
      <c r="N19" s="213">
        <v>0</v>
      </c>
      <c r="O19" s="213">
        <v>0</v>
      </c>
      <c r="P19" s="213">
        <v>0</v>
      </c>
      <c r="Q19" s="213">
        <v>0</v>
      </c>
      <c r="R19" s="3"/>
      <c r="S19" s="3">
        <v>0</v>
      </c>
      <c r="T19" s="3">
        <v>4</v>
      </c>
      <c r="U19" s="3"/>
      <c r="V19" s="3"/>
      <c r="W19" s="213"/>
      <c r="X19" s="213"/>
      <c r="Y19" s="213"/>
      <c r="Z19" s="213">
        <v>6500000</v>
      </c>
      <c r="AA19" s="216">
        <v>6590000</v>
      </c>
      <c r="AB19" s="216"/>
      <c r="AC19" s="216"/>
      <c r="AD19" s="3">
        <f t="shared" si="1"/>
        <v>0</v>
      </c>
      <c r="AE19" s="3">
        <f t="shared" si="2"/>
        <v>0</v>
      </c>
      <c r="AF19" s="99"/>
      <c r="AG19" s="99"/>
      <c r="AH19" s="3"/>
      <c r="AI19" s="3">
        <f>ROUND(O19*AA19/$A$5,-3)</f>
        <v>0</v>
      </c>
      <c r="AJ19" s="219"/>
      <c r="AK19" s="219"/>
      <c r="AL19" s="3"/>
      <c r="AM19" s="3"/>
      <c r="AN19" s="3"/>
      <c r="AO19" s="3"/>
      <c r="AP19" s="3">
        <v>3200000</v>
      </c>
      <c r="AQ19" s="3">
        <v>17799000</v>
      </c>
      <c r="AR19" s="3">
        <f>ROUND((X19+W19+Y19)*39000,0)</f>
        <v>0</v>
      </c>
      <c r="AS19" s="3"/>
      <c r="AT19" s="217">
        <f t="shared" si="3"/>
        <v>0</v>
      </c>
      <c r="AU19" s="216"/>
      <c r="AV19" s="3"/>
      <c r="AW19" s="3"/>
      <c r="AX19" s="100">
        <f t="shared" si="4"/>
        <v>20999000</v>
      </c>
      <c r="AY19" s="192">
        <f t="shared" si="5"/>
        <v>101000</v>
      </c>
      <c r="AZ19" s="239">
        <v>527200</v>
      </c>
      <c r="BA19" s="239">
        <v>98850</v>
      </c>
      <c r="BB19" s="239">
        <v>65900</v>
      </c>
      <c r="BC19" s="191"/>
      <c r="BD19" s="191"/>
      <c r="BE19" s="191"/>
      <c r="BF19" s="191"/>
      <c r="BG19" s="191">
        <v>500000</v>
      </c>
      <c r="BH19" s="191"/>
      <c r="BI19" s="191"/>
      <c r="BJ19" s="192"/>
      <c r="BK19" s="192"/>
      <c r="BL19" s="191"/>
      <c r="BM19" s="191">
        <v>1721400</v>
      </c>
      <c r="BN19" s="191">
        <v>180000</v>
      </c>
      <c r="BO19" s="196">
        <f t="shared" si="6"/>
        <v>3194350</v>
      </c>
      <c r="BP19" s="191"/>
      <c r="BQ19" s="191"/>
      <c r="BR19" s="196">
        <f t="shared" si="7"/>
        <v>17804650</v>
      </c>
      <c r="BS19" s="191">
        <v>100000</v>
      </c>
      <c r="BT19" s="191">
        <v>20</v>
      </c>
      <c r="BU19" s="191">
        <f t="shared" si="9"/>
        <v>660000</v>
      </c>
      <c r="BV19" s="196">
        <f t="shared" si="8"/>
        <v>18564650</v>
      </c>
    </row>
    <row r="20" spans="1:74" s="125" customFormat="1" ht="48.75" customHeight="1">
      <c r="A20" s="214">
        <v>11</v>
      </c>
      <c r="B20" s="230" t="s">
        <v>159</v>
      </c>
      <c r="C20" s="230" t="s">
        <v>127</v>
      </c>
      <c r="D20" s="261" t="s">
        <v>172</v>
      </c>
      <c r="E20" s="215">
        <v>13300000</v>
      </c>
      <c r="F20" s="99"/>
      <c r="G20" s="216"/>
      <c r="H20" s="213" t="s">
        <v>119</v>
      </c>
      <c r="I20" s="213" t="s">
        <v>119</v>
      </c>
      <c r="J20" s="213">
        <v>20</v>
      </c>
      <c r="K20" s="213"/>
      <c r="L20" s="3">
        <v>0</v>
      </c>
      <c r="M20" s="213">
        <v>2</v>
      </c>
      <c r="N20" s="213">
        <v>0</v>
      </c>
      <c r="O20" s="213">
        <v>0</v>
      </c>
      <c r="P20" s="213">
        <v>0</v>
      </c>
      <c r="Q20" s="213">
        <v>0</v>
      </c>
      <c r="R20" s="3"/>
      <c r="S20" s="3">
        <v>0</v>
      </c>
      <c r="T20" s="3">
        <v>2</v>
      </c>
      <c r="U20" s="3"/>
      <c r="V20" s="3"/>
      <c r="W20" s="213"/>
      <c r="X20" s="213"/>
      <c r="Y20" s="213"/>
      <c r="Z20" s="213">
        <v>6500000</v>
      </c>
      <c r="AA20" s="216">
        <v>6590000</v>
      </c>
      <c r="AB20" s="216"/>
      <c r="AC20" s="216"/>
      <c r="AD20" s="3">
        <f t="shared" si="1"/>
        <v>0</v>
      </c>
      <c r="AE20" s="3">
        <f t="shared" si="2"/>
        <v>0</v>
      </c>
      <c r="AF20" s="99"/>
      <c r="AG20" s="99"/>
      <c r="AH20" s="3"/>
      <c r="AI20" s="3">
        <f t="shared" ref="AI20:AI25" si="10">ROUND(P20*43000,-3)</f>
        <v>0</v>
      </c>
      <c r="AJ20" s="99"/>
      <c r="AK20" s="99"/>
      <c r="AL20" s="3"/>
      <c r="AM20" s="3"/>
      <c r="AN20" s="3"/>
      <c r="AO20" s="3"/>
      <c r="AP20" s="3">
        <v>1600000</v>
      </c>
      <c r="AQ20" s="3">
        <v>18516000</v>
      </c>
      <c r="AR20" s="3">
        <f t="shared" si="0"/>
        <v>0</v>
      </c>
      <c r="AS20" s="3"/>
      <c r="AT20" s="217">
        <f t="shared" si="3"/>
        <v>0</v>
      </c>
      <c r="AU20" s="221"/>
      <c r="AV20" s="3"/>
      <c r="AW20" s="3"/>
      <c r="AX20" s="100">
        <f t="shared" si="4"/>
        <v>20116000</v>
      </c>
      <c r="AY20" s="192">
        <f t="shared" si="5"/>
        <v>96000</v>
      </c>
      <c r="AZ20" s="239">
        <v>527200</v>
      </c>
      <c r="BA20" s="239">
        <v>98850</v>
      </c>
      <c r="BB20" s="239">
        <v>65900</v>
      </c>
      <c r="BC20" s="191"/>
      <c r="BD20" s="191"/>
      <c r="BE20" s="191"/>
      <c r="BF20" s="191"/>
      <c r="BG20" s="191">
        <v>500000</v>
      </c>
      <c r="BH20" s="191"/>
      <c r="BI20" s="191"/>
      <c r="BJ20" s="192"/>
      <c r="BK20" s="192"/>
      <c r="BL20" s="191"/>
      <c r="BM20" s="191"/>
      <c r="BN20" s="191">
        <v>180000</v>
      </c>
      <c r="BO20" s="196">
        <f t="shared" si="6"/>
        <v>1467950</v>
      </c>
      <c r="BP20" s="191"/>
      <c r="BQ20" s="191"/>
      <c r="BR20" s="196">
        <f t="shared" si="7"/>
        <v>18648050</v>
      </c>
      <c r="BS20" s="191">
        <v>100000</v>
      </c>
      <c r="BT20" s="191">
        <v>20</v>
      </c>
      <c r="BU20" s="191">
        <f t="shared" si="9"/>
        <v>660000</v>
      </c>
      <c r="BV20" s="196">
        <f t="shared" si="8"/>
        <v>19408050</v>
      </c>
    </row>
    <row r="21" spans="1:74" s="125" customFormat="1" ht="48.75" customHeight="1">
      <c r="A21" s="214">
        <v>12</v>
      </c>
      <c r="B21" s="230" t="s">
        <v>160</v>
      </c>
      <c r="C21" s="230" t="s">
        <v>137</v>
      </c>
      <c r="D21" s="261" t="s">
        <v>172</v>
      </c>
      <c r="E21" s="215">
        <v>13300000</v>
      </c>
      <c r="F21" s="99"/>
      <c r="G21" s="216"/>
      <c r="H21" s="213" t="s">
        <v>94</v>
      </c>
      <c r="I21" s="213" t="s">
        <v>119</v>
      </c>
      <c r="J21" s="213">
        <v>20</v>
      </c>
      <c r="K21" s="213"/>
      <c r="L21" s="3">
        <v>0</v>
      </c>
      <c r="M21" s="213">
        <v>2</v>
      </c>
      <c r="N21" s="213">
        <v>0</v>
      </c>
      <c r="O21" s="213">
        <v>0</v>
      </c>
      <c r="P21" s="213">
        <v>0</v>
      </c>
      <c r="Q21" s="213">
        <v>0</v>
      </c>
      <c r="R21" s="3"/>
      <c r="S21" s="3">
        <v>0</v>
      </c>
      <c r="T21" s="3">
        <v>0</v>
      </c>
      <c r="U21" s="3"/>
      <c r="V21" s="3"/>
      <c r="W21" s="213"/>
      <c r="X21" s="213"/>
      <c r="Y21" s="213"/>
      <c r="Z21" s="213">
        <v>6500000</v>
      </c>
      <c r="AA21" s="216">
        <v>6590000</v>
      </c>
      <c r="AB21" s="216"/>
      <c r="AC21" s="216"/>
      <c r="AD21" s="3">
        <f t="shared" si="1"/>
        <v>0</v>
      </c>
      <c r="AE21" s="3">
        <f t="shared" si="2"/>
        <v>0</v>
      </c>
      <c r="AF21" s="99"/>
      <c r="AG21" s="99"/>
      <c r="AH21" s="3"/>
      <c r="AI21" s="3">
        <f t="shared" si="10"/>
        <v>0</v>
      </c>
      <c r="AJ21" s="99"/>
      <c r="AK21" s="99"/>
      <c r="AL21" s="3"/>
      <c r="AM21" s="3"/>
      <c r="AN21" s="3"/>
      <c r="AO21" s="3"/>
      <c r="AP21" s="3">
        <v>0</v>
      </c>
      <c r="AQ21" s="3">
        <v>11458000</v>
      </c>
      <c r="AR21" s="3">
        <f>ROUND((X21+W21+Y21)*39000,0)</f>
        <v>0</v>
      </c>
      <c r="AS21" s="3"/>
      <c r="AT21" s="217">
        <f t="shared" si="3"/>
        <v>0</v>
      </c>
      <c r="AU21" s="221"/>
      <c r="AV21" s="3"/>
      <c r="AW21" s="3"/>
      <c r="AX21" s="100">
        <f t="shared" si="4"/>
        <v>11458000</v>
      </c>
      <c r="AY21" s="192">
        <f t="shared" si="5"/>
        <v>53000</v>
      </c>
      <c r="AZ21" s="239">
        <v>527200</v>
      </c>
      <c r="BA21" s="239">
        <v>98850</v>
      </c>
      <c r="BB21" s="239">
        <v>65900</v>
      </c>
      <c r="BC21" s="191"/>
      <c r="BD21" s="191"/>
      <c r="BE21" s="191"/>
      <c r="BF21" s="191"/>
      <c r="BG21" s="191"/>
      <c r="BH21" s="191"/>
      <c r="BI21" s="191"/>
      <c r="BJ21" s="192"/>
      <c r="BK21" s="192"/>
      <c r="BL21" s="191"/>
      <c r="BM21" s="191"/>
      <c r="BN21" s="191">
        <v>180000</v>
      </c>
      <c r="BO21" s="196">
        <f t="shared" si="6"/>
        <v>924950</v>
      </c>
      <c r="BP21" s="191"/>
      <c r="BQ21" s="191"/>
      <c r="BR21" s="196">
        <f t="shared" si="7"/>
        <v>10533050</v>
      </c>
      <c r="BS21" s="191">
        <v>100000</v>
      </c>
      <c r="BT21" s="191">
        <v>20</v>
      </c>
      <c r="BU21" s="191">
        <f t="shared" si="9"/>
        <v>660000</v>
      </c>
      <c r="BV21" s="196">
        <f t="shared" si="8"/>
        <v>11293050</v>
      </c>
    </row>
    <row r="22" spans="1:74" s="125" customFormat="1" ht="48.75" customHeight="1">
      <c r="A22" s="214">
        <v>13</v>
      </c>
      <c r="B22" s="230" t="s">
        <v>159</v>
      </c>
      <c r="C22" s="230" t="s">
        <v>161</v>
      </c>
      <c r="D22" s="261" t="s">
        <v>172</v>
      </c>
      <c r="E22" s="215">
        <v>13300000</v>
      </c>
      <c r="F22" s="99"/>
      <c r="G22" s="216"/>
      <c r="H22" s="213" t="s">
        <v>119</v>
      </c>
      <c r="I22" s="213" t="s">
        <v>119</v>
      </c>
      <c r="J22" s="213">
        <v>20</v>
      </c>
      <c r="K22" s="213"/>
      <c r="L22" s="3">
        <v>0</v>
      </c>
      <c r="M22" s="213">
        <v>2</v>
      </c>
      <c r="N22" s="213">
        <v>0</v>
      </c>
      <c r="O22" s="213">
        <v>0</v>
      </c>
      <c r="P22" s="213">
        <v>0</v>
      </c>
      <c r="Q22" s="213">
        <v>0</v>
      </c>
      <c r="R22" s="3"/>
      <c r="S22" s="3">
        <v>0</v>
      </c>
      <c r="T22" s="3">
        <v>0</v>
      </c>
      <c r="U22" s="3"/>
      <c r="V22" s="3"/>
      <c r="W22" s="213"/>
      <c r="X22" s="213"/>
      <c r="Y22" s="213"/>
      <c r="Z22" s="213">
        <v>6500000</v>
      </c>
      <c r="AA22" s="216">
        <v>6590000</v>
      </c>
      <c r="AB22" s="216"/>
      <c r="AC22" s="216"/>
      <c r="AD22" s="3">
        <f t="shared" si="1"/>
        <v>0</v>
      </c>
      <c r="AE22" s="3">
        <f t="shared" si="2"/>
        <v>0</v>
      </c>
      <c r="AF22" s="99"/>
      <c r="AG22" s="99"/>
      <c r="AH22" s="3"/>
      <c r="AI22" s="3">
        <f t="shared" si="10"/>
        <v>0</v>
      </c>
      <c r="AJ22" s="3"/>
      <c r="AK22" s="3"/>
      <c r="AL22" s="3"/>
      <c r="AM22" s="3"/>
      <c r="AN22" s="3"/>
      <c r="AO22" s="3"/>
      <c r="AP22" s="3">
        <v>0</v>
      </c>
      <c r="AQ22" s="3">
        <v>16201000</v>
      </c>
      <c r="AR22" s="3">
        <f>ROUND((X22+W22+Y22)*39000,0)</f>
        <v>0</v>
      </c>
      <c r="AS22" s="3"/>
      <c r="AT22" s="217">
        <f t="shared" si="3"/>
        <v>0</v>
      </c>
      <c r="AU22" s="221"/>
      <c r="AV22" s="3"/>
      <c r="AW22" s="3"/>
      <c r="AX22" s="100">
        <f t="shared" si="4"/>
        <v>16201000</v>
      </c>
      <c r="AY22" s="192">
        <f t="shared" si="5"/>
        <v>77000</v>
      </c>
      <c r="AZ22" s="239">
        <v>527200</v>
      </c>
      <c r="BA22" s="239">
        <v>98850</v>
      </c>
      <c r="BB22" s="239">
        <v>65900</v>
      </c>
      <c r="BC22" s="191"/>
      <c r="BD22" s="191"/>
      <c r="BE22" s="191"/>
      <c r="BF22" s="191"/>
      <c r="BG22" s="191">
        <v>200000</v>
      </c>
      <c r="BH22" s="191"/>
      <c r="BI22" s="191"/>
      <c r="BJ22" s="192"/>
      <c r="BK22" s="192"/>
      <c r="BL22" s="191"/>
      <c r="BM22" s="191"/>
      <c r="BN22" s="191">
        <v>180000</v>
      </c>
      <c r="BO22" s="196">
        <f t="shared" si="6"/>
        <v>1148950</v>
      </c>
      <c r="BP22" s="191"/>
      <c r="BQ22" s="191"/>
      <c r="BR22" s="196">
        <f t="shared" si="7"/>
        <v>15052050</v>
      </c>
      <c r="BS22" s="191">
        <v>100000</v>
      </c>
      <c r="BT22" s="191">
        <v>20</v>
      </c>
      <c r="BU22" s="191">
        <f t="shared" si="9"/>
        <v>660000</v>
      </c>
      <c r="BV22" s="196">
        <f t="shared" si="8"/>
        <v>15812050</v>
      </c>
    </row>
    <row r="23" spans="1:74" s="125" customFormat="1" ht="48.75" customHeight="1">
      <c r="A23" s="214">
        <v>14</v>
      </c>
      <c r="B23" s="230" t="s">
        <v>167</v>
      </c>
      <c r="C23" s="230" t="s">
        <v>168</v>
      </c>
      <c r="D23" s="261" t="s">
        <v>172</v>
      </c>
      <c r="E23" s="215">
        <v>13300000</v>
      </c>
      <c r="F23" s="99"/>
      <c r="G23" s="216"/>
      <c r="H23" s="213" t="s">
        <v>94</v>
      </c>
      <c r="I23" s="213" t="s">
        <v>119</v>
      </c>
      <c r="J23" s="213">
        <v>20</v>
      </c>
      <c r="K23" s="213"/>
      <c r="L23" s="3">
        <v>0</v>
      </c>
      <c r="M23" s="213">
        <v>2</v>
      </c>
      <c r="N23" s="213">
        <v>0</v>
      </c>
      <c r="O23" s="213">
        <v>0</v>
      </c>
      <c r="P23" s="213">
        <v>0</v>
      </c>
      <c r="Q23" s="213">
        <v>0</v>
      </c>
      <c r="R23" s="3"/>
      <c r="S23" s="3">
        <v>0</v>
      </c>
      <c r="T23" s="3">
        <v>0</v>
      </c>
      <c r="U23" s="3"/>
      <c r="V23" s="3"/>
      <c r="W23" s="213"/>
      <c r="X23" s="213"/>
      <c r="Y23" s="213"/>
      <c r="Z23" s="213">
        <v>6500000</v>
      </c>
      <c r="AA23" s="216">
        <v>6590000</v>
      </c>
      <c r="AB23" s="216"/>
      <c r="AC23" s="216"/>
      <c r="AD23" s="3">
        <f t="shared" si="1"/>
        <v>0</v>
      </c>
      <c r="AE23" s="3">
        <f t="shared" si="2"/>
        <v>0</v>
      </c>
      <c r="AF23" s="99"/>
      <c r="AG23" s="99"/>
      <c r="AH23" s="3"/>
      <c r="AI23" s="3">
        <f t="shared" si="10"/>
        <v>0</v>
      </c>
      <c r="AJ23" s="99"/>
      <c r="AK23" s="99"/>
      <c r="AL23" s="3"/>
      <c r="AM23" s="3"/>
      <c r="AN23" s="3"/>
      <c r="AO23" s="3"/>
      <c r="AP23" s="3">
        <v>0</v>
      </c>
      <c r="AQ23" s="3">
        <v>11263000</v>
      </c>
      <c r="AR23" s="3">
        <f>ROUND((X23+W23+Y23)*39000,0)</f>
        <v>0</v>
      </c>
      <c r="AS23" s="3"/>
      <c r="AT23" s="217">
        <f t="shared" si="3"/>
        <v>0</v>
      </c>
      <c r="AU23" s="221"/>
      <c r="AV23" s="3"/>
      <c r="AW23" s="3"/>
      <c r="AX23" s="100">
        <f t="shared" si="4"/>
        <v>11263000</v>
      </c>
      <c r="AY23" s="192">
        <f t="shared" si="5"/>
        <v>52000</v>
      </c>
      <c r="AZ23" s="239">
        <v>527200</v>
      </c>
      <c r="BA23" s="239">
        <v>98850</v>
      </c>
      <c r="BB23" s="239">
        <v>65900</v>
      </c>
      <c r="BC23" s="191"/>
      <c r="BD23" s="191"/>
      <c r="BE23" s="191"/>
      <c r="BF23" s="191"/>
      <c r="BG23" s="191"/>
      <c r="BH23" s="191"/>
      <c r="BI23" s="191"/>
      <c r="BJ23" s="192"/>
      <c r="BK23" s="192"/>
      <c r="BL23" s="191"/>
      <c r="BM23" s="191"/>
      <c r="BN23" s="191">
        <v>180000</v>
      </c>
      <c r="BO23" s="196">
        <f t="shared" si="6"/>
        <v>923950</v>
      </c>
      <c r="BP23" s="191"/>
      <c r="BQ23" s="191"/>
      <c r="BR23" s="196">
        <f t="shared" si="7"/>
        <v>10339050</v>
      </c>
      <c r="BS23" s="191">
        <v>100000</v>
      </c>
      <c r="BT23" s="191">
        <v>20</v>
      </c>
      <c r="BU23" s="191">
        <f t="shared" si="9"/>
        <v>660000</v>
      </c>
      <c r="BV23" s="196">
        <f t="shared" si="8"/>
        <v>11099050</v>
      </c>
    </row>
    <row r="24" spans="1:74" s="125" customFormat="1" ht="48.75" customHeight="1">
      <c r="A24" s="214">
        <v>15</v>
      </c>
      <c r="B24" s="230" t="s">
        <v>124</v>
      </c>
      <c r="C24" s="230" t="s">
        <v>125</v>
      </c>
      <c r="D24" s="261" t="s">
        <v>170</v>
      </c>
      <c r="E24" s="215">
        <v>10290000</v>
      </c>
      <c r="F24" s="99"/>
      <c r="G24" s="216"/>
      <c r="H24" s="213">
        <v>0</v>
      </c>
      <c r="I24" s="213" t="s">
        <v>119</v>
      </c>
      <c r="J24" s="213">
        <v>20</v>
      </c>
      <c r="K24" s="213"/>
      <c r="L24" s="3">
        <v>0</v>
      </c>
      <c r="M24" s="213">
        <v>2</v>
      </c>
      <c r="N24" s="213">
        <v>0</v>
      </c>
      <c r="O24" s="213">
        <v>0</v>
      </c>
      <c r="P24" s="213">
        <v>0</v>
      </c>
      <c r="Q24" s="213">
        <v>0</v>
      </c>
      <c r="R24" s="3"/>
      <c r="S24" s="3">
        <v>0</v>
      </c>
      <c r="T24" s="3">
        <v>0</v>
      </c>
      <c r="U24" s="3"/>
      <c r="V24" s="3"/>
      <c r="W24" s="213"/>
      <c r="X24" s="213"/>
      <c r="Y24" s="213"/>
      <c r="Z24" s="213">
        <v>6500000</v>
      </c>
      <c r="AA24" s="216">
        <v>6330000</v>
      </c>
      <c r="AB24" s="216"/>
      <c r="AC24" s="216"/>
      <c r="AD24" s="99">
        <f>ROUND(Z24*J24/A5,-3)</f>
        <v>5909000</v>
      </c>
      <c r="AE24" s="99">
        <f>ROUND(((E24-Z24)*(IF(I24="a", 100%, IF(I24="B",50%, IF(I24="C",0)))))*J24/$A$5,-3)</f>
        <v>3445000</v>
      </c>
      <c r="AF24" s="99">
        <f>ROUND(M24*AA24/$A$5,-3)</f>
        <v>575000</v>
      </c>
      <c r="AG24" s="99"/>
      <c r="AH24" s="3"/>
      <c r="AI24" s="3">
        <f>ROUND(P24*316000/8,-3)</f>
        <v>0</v>
      </c>
      <c r="AJ24" s="99"/>
      <c r="AK24" s="99"/>
      <c r="AL24" s="3"/>
      <c r="AM24" s="3"/>
      <c r="AN24" s="3"/>
      <c r="AO24" s="3"/>
      <c r="AP24" s="3">
        <v>0</v>
      </c>
      <c r="AQ24" s="3">
        <v>0</v>
      </c>
      <c r="AR24" s="3">
        <f>ROUND((X24+W24+Y24)*39000,0)</f>
        <v>0</v>
      </c>
      <c r="AS24" s="3"/>
      <c r="AT24" s="217">
        <f t="shared" si="3"/>
        <v>0</v>
      </c>
      <c r="AU24" s="3"/>
      <c r="AV24" s="3"/>
      <c r="AW24" s="3"/>
      <c r="AX24" s="100">
        <f t="shared" si="4"/>
        <v>9929000</v>
      </c>
      <c r="AY24" s="192">
        <f t="shared" si="5"/>
        <v>45000</v>
      </c>
      <c r="AZ24" s="239">
        <v>506400</v>
      </c>
      <c r="BA24" s="239">
        <v>94950</v>
      </c>
      <c r="BB24" s="239">
        <v>63300</v>
      </c>
      <c r="BC24" s="191"/>
      <c r="BD24" s="191"/>
      <c r="BE24" s="191"/>
      <c r="BF24" s="191"/>
      <c r="BG24" s="191"/>
      <c r="BH24" s="191"/>
      <c r="BI24" s="191"/>
      <c r="BJ24" s="192"/>
      <c r="BK24" s="192"/>
      <c r="BL24" s="191"/>
      <c r="BM24" s="191"/>
      <c r="BN24" s="191">
        <v>180000</v>
      </c>
      <c r="BO24" s="196">
        <f t="shared" si="6"/>
        <v>889650</v>
      </c>
      <c r="BP24" s="191"/>
      <c r="BQ24" s="191"/>
      <c r="BR24" s="196">
        <f t="shared" si="7"/>
        <v>9039350</v>
      </c>
      <c r="BS24" s="191">
        <v>100000</v>
      </c>
      <c r="BT24" s="191">
        <v>20</v>
      </c>
      <c r="BU24" s="191">
        <f t="shared" si="9"/>
        <v>660000</v>
      </c>
      <c r="BV24" s="196">
        <f t="shared" si="8"/>
        <v>9799350</v>
      </c>
    </row>
    <row r="25" spans="1:74" s="125" customFormat="1" ht="48.75" customHeight="1">
      <c r="A25" s="214">
        <v>16</v>
      </c>
      <c r="B25" s="230" t="s">
        <v>145</v>
      </c>
      <c r="C25" s="230" t="s">
        <v>146</v>
      </c>
      <c r="D25" s="261" t="s">
        <v>171</v>
      </c>
      <c r="E25" s="215">
        <v>13940000</v>
      </c>
      <c r="F25" s="99"/>
      <c r="G25" s="216"/>
      <c r="H25" s="213" t="s">
        <v>119</v>
      </c>
      <c r="I25" s="213" t="s">
        <v>119</v>
      </c>
      <c r="J25" s="213">
        <v>20</v>
      </c>
      <c r="K25" s="213"/>
      <c r="L25" s="3">
        <v>0</v>
      </c>
      <c r="M25" s="213">
        <v>2</v>
      </c>
      <c r="N25" s="213">
        <v>0</v>
      </c>
      <c r="O25" s="213">
        <v>0</v>
      </c>
      <c r="P25" s="213">
        <v>0</v>
      </c>
      <c r="Q25" s="213">
        <v>0</v>
      </c>
      <c r="R25" s="3"/>
      <c r="S25" s="3">
        <v>0</v>
      </c>
      <c r="T25" s="3">
        <v>4</v>
      </c>
      <c r="U25" s="3"/>
      <c r="V25" s="3"/>
      <c r="W25" s="213"/>
      <c r="X25" s="213"/>
      <c r="Y25" s="213"/>
      <c r="Z25" s="213">
        <v>6500000</v>
      </c>
      <c r="AA25" s="216">
        <v>7000000</v>
      </c>
      <c r="AB25" s="216"/>
      <c r="AC25" s="216"/>
      <c r="AD25" s="3">
        <f>ROUND(L25*Z25/$A$5,-3)</f>
        <v>0</v>
      </c>
      <c r="AE25" s="3">
        <f>ROUND(IF(I25="A",(E25-Z25-4500000)*(L25)/$A$5,IF(I25="B",(E25-Z25)*(L25)/$A$5*0.5,IF(I25="C",0))),-3)</f>
        <v>0</v>
      </c>
      <c r="AF25" s="99"/>
      <c r="AG25" s="99"/>
      <c r="AH25" s="3"/>
      <c r="AI25" s="3">
        <f t="shared" si="10"/>
        <v>0</v>
      </c>
      <c r="AJ25" s="3"/>
      <c r="AK25" s="3"/>
      <c r="AL25" s="3"/>
      <c r="AM25" s="3"/>
      <c r="AN25" s="3"/>
      <c r="AO25" s="3"/>
      <c r="AP25" s="3">
        <v>3200000</v>
      </c>
      <c r="AQ25" s="3">
        <v>28237000</v>
      </c>
      <c r="AR25" s="3">
        <f>ROUND((X25+W25+Y25)*39000,0)</f>
        <v>0</v>
      </c>
      <c r="AS25" s="3"/>
      <c r="AT25" s="217">
        <f t="shared" si="3"/>
        <v>0</v>
      </c>
      <c r="AU25" s="3"/>
      <c r="AV25" s="3"/>
      <c r="AW25" s="3"/>
      <c r="AX25" s="100">
        <f t="shared" si="4"/>
        <v>31437000</v>
      </c>
      <c r="AY25" s="192">
        <f t="shared" si="5"/>
        <v>153000</v>
      </c>
      <c r="AZ25" s="239">
        <v>560000</v>
      </c>
      <c r="BA25" s="239">
        <v>105000</v>
      </c>
      <c r="BB25" s="239">
        <v>70000</v>
      </c>
      <c r="BC25" s="191"/>
      <c r="BD25" s="191"/>
      <c r="BE25" s="191"/>
      <c r="BF25" s="191"/>
      <c r="BG25" s="191">
        <v>800000</v>
      </c>
      <c r="BH25" s="191"/>
      <c r="BI25" s="191"/>
      <c r="BJ25" s="192"/>
      <c r="BK25" s="192"/>
      <c r="BL25" s="191"/>
      <c r="BM25" s="191">
        <v>1721400</v>
      </c>
      <c r="BN25" s="191">
        <v>180000</v>
      </c>
      <c r="BO25" s="196">
        <f t="shared" si="6"/>
        <v>3589400</v>
      </c>
      <c r="BP25" s="191"/>
      <c r="BQ25" s="191"/>
      <c r="BR25" s="196">
        <f t="shared" si="7"/>
        <v>27847600</v>
      </c>
      <c r="BS25" s="191">
        <v>100000</v>
      </c>
      <c r="BT25" s="191">
        <v>20</v>
      </c>
      <c r="BU25" s="191">
        <f t="shared" si="9"/>
        <v>660000</v>
      </c>
      <c r="BV25" s="196">
        <f t="shared" si="8"/>
        <v>28607600</v>
      </c>
    </row>
    <row r="26" spans="1:74" s="125" customFormat="1" ht="48.75" customHeight="1">
      <c r="A26" s="214">
        <v>17</v>
      </c>
      <c r="B26" s="230" t="s">
        <v>185</v>
      </c>
      <c r="C26" s="230" t="s">
        <v>133</v>
      </c>
      <c r="D26" s="261" t="s">
        <v>171</v>
      </c>
      <c r="E26" s="215">
        <v>13940000</v>
      </c>
      <c r="F26" s="99"/>
      <c r="G26" s="216"/>
      <c r="H26" s="213" t="s">
        <v>119</v>
      </c>
      <c r="I26" s="213" t="s">
        <v>119</v>
      </c>
      <c r="J26" s="218">
        <v>18.5</v>
      </c>
      <c r="K26" s="213"/>
      <c r="L26" s="222">
        <v>1.5</v>
      </c>
      <c r="M26" s="213">
        <v>2</v>
      </c>
      <c r="N26" s="213">
        <v>0</v>
      </c>
      <c r="O26" s="213">
        <v>0</v>
      </c>
      <c r="P26" s="213">
        <v>0</v>
      </c>
      <c r="Q26" s="213">
        <v>0</v>
      </c>
      <c r="R26" s="3"/>
      <c r="S26" s="3">
        <v>0</v>
      </c>
      <c r="T26" s="3">
        <v>6</v>
      </c>
      <c r="U26" s="3"/>
      <c r="V26" s="3"/>
      <c r="W26" s="243">
        <f>'[1]TH GIỜ VƯỢT-IN'!AI19</f>
        <v>0</v>
      </c>
      <c r="X26" s="213"/>
      <c r="Y26" s="213"/>
      <c r="Z26" s="213">
        <v>6500000</v>
      </c>
      <c r="AA26" s="216">
        <v>7000000</v>
      </c>
      <c r="AB26" s="216"/>
      <c r="AC26" s="216"/>
      <c r="AD26" s="3">
        <f>ROUND(L26*Z26/$A$5,-3)</f>
        <v>443000</v>
      </c>
      <c r="AE26" s="3">
        <f>ROUND(IF(I26="A",(E26-Z26-4500000)*(L26)/$A$5,IF(I26="B",(E26-Z26)*(L26)/$A$5*0.5,IF(I26="C",0))),-3)</f>
        <v>200000</v>
      </c>
      <c r="AF26" s="99"/>
      <c r="AG26" s="99"/>
      <c r="AH26" s="3"/>
      <c r="AI26" s="3">
        <f>ROUND(P26*43000,-3)</f>
        <v>0</v>
      </c>
      <c r="AJ26" s="3"/>
      <c r="AK26" s="3"/>
      <c r="AL26" s="3"/>
      <c r="AM26" s="3"/>
      <c r="AN26" s="3"/>
      <c r="AO26" s="3"/>
      <c r="AP26" s="3">
        <v>4800000</v>
      </c>
      <c r="AQ26" s="3">
        <v>9654000</v>
      </c>
      <c r="AR26" s="3">
        <f>ROUND((X26+W26+Y26)*43000,-3)</f>
        <v>0</v>
      </c>
      <c r="AS26" s="3"/>
      <c r="AT26" s="217">
        <f t="shared" si="3"/>
        <v>0</v>
      </c>
      <c r="AU26" s="3"/>
      <c r="AV26" s="3"/>
      <c r="AW26" s="3"/>
      <c r="AX26" s="100">
        <f t="shared" si="4"/>
        <v>15097000</v>
      </c>
      <c r="AY26" s="192">
        <f t="shared" si="5"/>
        <v>71000</v>
      </c>
      <c r="AZ26" s="239">
        <v>560000</v>
      </c>
      <c r="BA26" s="239">
        <v>105000</v>
      </c>
      <c r="BB26" s="239">
        <v>70000</v>
      </c>
      <c r="BC26" s="191"/>
      <c r="BD26" s="191"/>
      <c r="BE26" s="191"/>
      <c r="BF26" s="191"/>
      <c r="BG26" s="191">
        <v>300000</v>
      </c>
      <c r="BH26" s="191"/>
      <c r="BI26" s="191"/>
      <c r="BJ26" s="192"/>
      <c r="BK26" s="192"/>
      <c r="BL26" s="191"/>
      <c r="BM26" s="191">
        <v>3442800</v>
      </c>
      <c r="BN26" s="191">
        <v>180000</v>
      </c>
      <c r="BO26" s="196">
        <f t="shared" si="6"/>
        <v>4728800</v>
      </c>
      <c r="BP26" s="191">
        <v>80000</v>
      </c>
      <c r="BQ26" s="191">
        <v>468000</v>
      </c>
      <c r="BR26" s="196">
        <f t="shared" si="7"/>
        <v>10916200</v>
      </c>
      <c r="BS26" s="191">
        <v>100000</v>
      </c>
      <c r="BT26" s="191">
        <v>20</v>
      </c>
      <c r="BU26" s="191">
        <f t="shared" si="9"/>
        <v>660000</v>
      </c>
      <c r="BV26" s="196">
        <f t="shared" si="8"/>
        <v>11676200</v>
      </c>
    </row>
    <row r="27" spans="1:74" s="125" customFormat="1" ht="48.75" customHeight="1">
      <c r="A27" s="214">
        <v>18</v>
      </c>
      <c r="B27" s="230" t="s">
        <v>209</v>
      </c>
      <c r="C27" s="230" t="s">
        <v>210</v>
      </c>
      <c r="D27" s="261" t="s">
        <v>219</v>
      </c>
      <c r="E27" s="215">
        <v>13430000</v>
      </c>
      <c r="F27" s="99"/>
      <c r="G27" s="216"/>
      <c r="H27" s="213" t="s">
        <v>120</v>
      </c>
      <c r="I27" s="213" t="s">
        <v>119</v>
      </c>
      <c r="J27" s="213">
        <v>20</v>
      </c>
      <c r="K27" s="213"/>
      <c r="L27" s="222">
        <v>0</v>
      </c>
      <c r="M27" s="213">
        <v>2</v>
      </c>
      <c r="N27" s="213">
        <v>0</v>
      </c>
      <c r="O27" s="213"/>
      <c r="P27" s="213">
        <v>0</v>
      </c>
      <c r="Q27" s="213">
        <v>0</v>
      </c>
      <c r="R27" s="3"/>
      <c r="S27" s="3">
        <v>0</v>
      </c>
      <c r="T27" s="3">
        <v>3</v>
      </c>
      <c r="U27" s="3"/>
      <c r="V27" s="3"/>
      <c r="W27" s="213"/>
      <c r="X27" s="213"/>
      <c r="Y27" s="213"/>
      <c r="Z27" s="213">
        <v>6500000</v>
      </c>
      <c r="AA27" s="215">
        <v>6660000</v>
      </c>
      <c r="AB27" s="216"/>
      <c r="AC27" s="216"/>
      <c r="AD27" s="3"/>
      <c r="AE27" s="3">
        <f>ROUND(IF(I27="A",(E27-Z27-4500000)*(L27)/$A$5,IF(I27="B",(E27-Z27)*(L27)/$A$5*0.5,IF(I27="C",0))),-3)</f>
        <v>0</v>
      </c>
      <c r="AF27" s="99"/>
      <c r="AG27" s="99"/>
      <c r="AH27" s="3">
        <f>ROUND((N27)*AA27/A5,-3)</f>
        <v>0</v>
      </c>
      <c r="AI27" s="3">
        <f t="shared" ref="AI27" si="11">ROUND(P27*43000,-3)</f>
        <v>0</v>
      </c>
      <c r="AJ27" s="3"/>
      <c r="AK27" s="99"/>
      <c r="AL27" s="3"/>
      <c r="AM27" s="3"/>
      <c r="AN27" s="3"/>
      <c r="AO27" s="3"/>
      <c r="AP27" s="3">
        <v>2400000</v>
      </c>
      <c r="AQ27" s="3">
        <v>18516000</v>
      </c>
      <c r="AR27" s="3">
        <f>ROUND((X27+W27+Y27)*43000,-3)</f>
        <v>0</v>
      </c>
      <c r="AS27" s="3"/>
      <c r="AT27" s="217">
        <f t="shared" si="3"/>
        <v>0</v>
      </c>
      <c r="AU27" s="3"/>
      <c r="AV27" s="3"/>
      <c r="AW27" s="3"/>
      <c r="AX27" s="100">
        <f>SUM(AD27:AW27)</f>
        <v>20916000</v>
      </c>
      <c r="AY27" s="192">
        <f t="shared" si="5"/>
        <v>100000</v>
      </c>
      <c r="AZ27" s="239">
        <v>532800</v>
      </c>
      <c r="BA27" s="239">
        <v>99900</v>
      </c>
      <c r="BB27" s="239">
        <v>66600</v>
      </c>
      <c r="BC27" s="191"/>
      <c r="BD27" s="191"/>
      <c r="BE27" s="191"/>
      <c r="BF27" s="191"/>
      <c r="BG27" s="191">
        <v>500000</v>
      </c>
      <c r="BH27" s="191"/>
      <c r="BI27" s="191"/>
      <c r="BJ27" s="192"/>
      <c r="BK27" s="192"/>
      <c r="BL27" s="191"/>
      <c r="BM27" s="191"/>
      <c r="BN27" s="191">
        <v>180000</v>
      </c>
      <c r="BO27" s="196">
        <f t="shared" si="6"/>
        <v>1479300</v>
      </c>
      <c r="BP27" s="191"/>
      <c r="BQ27" s="191"/>
      <c r="BR27" s="196">
        <f t="shared" si="7"/>
        <v>19436700</v>
      </c>
      <c r="BS27" s="191">
        <v>100000</v>
      </c>
      <c r="BT27" s="191">
        <v>20</v>
      </c>
      <c r="BU27" s="191">
        <f t="shared" si="9"/>
        <v>660000</v>
      </c>
      <c r="BV27" s="196">
        <f t="shared" si="8"/>
        <v>20196700</v>
      </c>
    </row>
    <row r="28" spans="1:74" s="125" customFormat="1" ht="48.75" customHeight="1">
      <c r="A28" s="231">
        <v>19</v>
      </c>
      <c r="B28" s="232" t="s">
        <v>130</v>
      </c>
      <c r="C28" s="232" t="s">
        <v>131</v>
      </c>
      <c r="D28" s="262" t="s">
        <v>219</v>
      </c>
      <c r="E28" s="223">
        <v>6660000</v>
      </c>
      <c r="F28" s="101"/>
      <c r="G28" s="224"/>
      <c r="H28" s="225"/>
      <c r="I28" s="225" t="s">
        <v>119</v>
      </c>
      <c r="J28" s="225"/>
      <c r="K28" s="225"/>
      <c r="L28" s="226"/>
      <c r="M28" s="225">
        <v>2</v>
      </c>
      <c r="N28" s="225">
        <v>17</v>
      </c>
      <c r="O28" s="225"/>
      <c r="P28" s="225"/>
      <c r="Q28" s="225"/>
      <c r="R28" s="7"/>
      <c r="S28" s="7"/>
      <c r="T28" s="7">
        <v>40</v>
      </c>
      <c r="U28" s="7"/>
      <c r="V28" s="7"/>
      <c r="W28" s="225"/>
      <c r="X28" s="225"/>
      <c r="Y28" s="225"/>
      <c r="Z28" s="225">
        <v>6500000</v>
      </c>
      <c r="AA28" s="223"/>
      <c r="AB28" s="224"/>
      <c r="AC28" s="224"/>
      <c r="AD28" s="7"/>
      <c r="AE28" s="7"/>
      <c r="AF28" s="101"/>
      <c r="AG28" s="101"/>
      <c r="AH28" s="7"/>
      <c r="AI28" s="7"/>
      <c r="AJ28" s="7">
        <f>E28*0.85</f>
        <v>5661000</v>
      </c>
      <c r="AK28" s="101"/>
      <c r="AL28" s="7"/>
      <c r="AM28" s="7"/>
      <c r="AN28" s="7"/>
      <c r="AO28" s="7"/>
      <c r="AP28" s="7"/>
      <c r="AQ28" s="7"/>
      <c r="AR28" s="7"/>
      <c r="AS28" s="7"/>
      <c r="AT28" s="227"/>
      <c r="AU28" s="7"/>
      <c r="AV28" s="7"/>
      <c r="AW28" s="7"/>
      <c r="AX28" s="102">
        <f>SUM(AD28:AW28)</f>
        <v>5661000</v>
      </c>
      <c r="AY28" s="195">
        <f t="shared" ref="AY28" si="12">ROUND(IF((AX28-AZ28-BA28-BB28-BN28)*0.5%&lt;234000,(AX28-AZ28-BA28-BB28-BN28)*0.5%,234000),-3)</f>
        <v>28000</v>
      </c>
      <c r="AZ28" s="240"/>
      <c r="BA28" s="240"/>
      <c r="BB28" s="240"/>
      <c r="BC28" s="194"/>
      <c r="BD28" s="194"/>
      <c r="BE28" s="194"/>
      <c r="BF28" s="194"/>
      <c r="BG28" s="194"/>
      <c r="BH28" s="194"/>
      <c r="BI28" s="194"/>
      <c r="BJ28" s="195"/>
      <c r="BK28" s="195"/>
      <c r="BL28" s="194"/>
      <c r="BM28" s="194"/>
      <c r="BN28" s="194"/>
      <c r="BO28" s="197">
        <f t="shared" ref="BO28" si="13">SUM(AY28:BN28)</f>
        <v>28000</v>
      </c>
      <c r="BP28" s="194"/>
      <c r="BQ28" s="194"/>
      <c r="BR28" s="197">
        <f t="shared" ref="BR28" si="14">(AX28-BO28+BP28+BQ28)</f>
        <v>5633000</v>
      </c>
      <c r="BS28" s="194">
        <v>0</v>
      </c>
      <c r="BT28" s="194">
        <v>17</v>
      </c>
      <c r="BU28" s="194">
        <f t="shared" ref="BU28" si="15">BT28*$BU$4</f>
        <v>561000</v>
      </c>
      <c r="BV28" s="197">
        <f t="shared" ref="BV28" si="16">BR28+BU28+BS28</f>
        <v>6194000</v>
      </c>
    </row>
    <row r="29" spans="1:74" ht="48.75" customHeight="1">
      <c r="A29" s="228"/>
      <c r="B29" s="264" t="s">
        <v>39</v>
      </c>
      <c r="C29" s="265"/>
      <c r="D29" s="228"/>
      <c r="E29" s="229">
        <f>SUM(E10:E28)</f>
        <v>255130000</v>
      </c>
      <c r="F29" s="229">
        <f t="shared" ref="F29:Z29" si="17">SUM(F10:F28)</f>
        <v>0</v>
      </c>
      <c r="G29" s="229">
        <f t="shared" si="17"/>
        <v>525000</v>
      </c>
      <c r="H29" s="229">
        <f t="shared" si="17"/>
        <v>0</v>
      </c>
      <c r="I29" s="229">
        <f t="shared" si="17"/>
        <v>0</v>
      </c>
      <c r="J29" s="229">
        <f t="shared" si="17"/>
        <v>356.5</v>
      </c>
      <c r="K29" s="229">
        <f t="shared" si="17"/>
        <v>0</v>
      </c>
      <c r="L29" s="229">
        <f t="shared" si="17"/>
        <v>3.5</v>
      </c>
      <c r="M29" s="229">
        <f t="shared" si="17"/>
        <v>38</v>
      </c>
      <c r="N29" s="229">
        <f t="shared" si="17"/>
        <v>17</v>
      </c>
      <c r="O29" s="229">
        <f t="shared" si="17"/>
        <v>0</v>
      </c>
      <c r="P29" s="229">
        <f t="shared" si="17"/>
        <v>0</v>
      </c>
      <c r="Q29" s="229">
        <f t="shared" si="17"/>
        <v>0</v>
      </c>
      <c r="R29" s="229">
        <f t="shared" si="17"/>
        <v>0</v>
      </c>
      <c r="S29" s="229">
        <f t="shared" si="17"/>
        <v>0</v>
      </c>
      <c r="T29" s="229">
        <f t="shared" si="17"/>
        <v>80</v>
      </c>
      <c r="U29" s="229">
        <f t="shared" si="17"/>
        <v>0</v>
      </c>
      <c r="V29" s="229">
        <f t="shared" si="17"/>
        <v>0</v>
      </c>
      <c r="W29" s="229">
        <f t="shared" si="17"/>
        <v>0</v>
      </c>
      <c r="X29" s="229">
        <f t="shared" si="17"/>
        <v>0</v>
      </c>
      <c r="Y29" s="229">
        <f t="shared" si="17"/>
        <v>0</v>
      </c>
      <c r="Z29" s="229">
        <f t="shared" si="17"/>
        <v>123500000</v>
      </c>
      <c r="AA29" s="229">
        <f t="shared" ref="AA29" si="18">SUM(AA10:AA28)</f>
        <v>124530000</v>
      </c>
      <c r="AB29" s="229">
        <f t="shared" ref="AB29" si="19">SUM(AB10:AB28)</f>
        <v>0</v>
      </c>
      <c r="AC29" s="229">
        <f t="shared" ref="AC29" si="20">SUM(AC10:AC28)</f>
        <v>525000</v>
      </c>
      <c r="AD29" s="229">
        <f t="shared" ref="AD29" si="21">SUM(AD10:AD28)</f>
        <v>6943000</v>
      </c>
      <c r="AE29" s="229">
        <f t="shared" ref="AE29" si="22">SUM(AE10:AE28)</f>
        <v>3912000</v>
      </c>
      <c r="AF29" s="229">
        <f t="shared" ref="AF29" si="23">SUM(AF10:AF28)</f>
        <v>575000</v>
      </c>
      <c r="AG29" s="229">
        <f t="shared" ref="AG29" si="24">SUM(AG10:AG28)</f>
        <v>0</v>
      </c>
      <c r="AH29" s="229">
        <f t="shared" ref="AH29" si="25">SUM(AH10:AH28)</f>
        <v>0</v>
      </c>
      <c r="AI29" s="229">
        <f t="shared" ref="AI29" si="26">SUM(AI10:AI28)</f>
        <v>0</v>
      </c>
      <c r="AJ29" s="229">
        <f t="shared" ref="AJ29" si="27">SUM(AJ10:AJ28)</f>
        <v>5661000</v>
      </c>
      <c r="AK29" s="229">
        <f t="shared" ref="AK29" si="28">SUM(AK10:AK28)</f>
        <v>0</v>
      </c>
      <c r="AL29" s="229">
        <f t="shared" ref="AL29" si="29">SUM(AL10:AL28)</f>
        <v>0</v>
      </c>
      <c r="AM29" s="229">
        <f t="shared" ref="AM29" si="30">SUM(AM10:AM28)</f>
        <v>18480000</v>
      </c>
      <c r="AN29" s="229">
        <f t="shared" ref="AN29" si="31">SUM(AN10:AN28)</f>
        <v>0</v>
      </c>
      <c r="AO29" s="229">
        <f t="shared" ref="AO29" si="32">SUM(AO10:AO28)</f>
        <v>525000</v>
      </c>
      <c r="AP29" s="229">
        <f t="shared" ref="AP29" si="33">SUM(AP10:AP28)</f>
        <v>32000000</v>
      </c>
      <c r="AQ29" s="229">
        <f t="shared" ref="AQ29" si="34">SUM(AQ10:AQ28)</f>
        <v>225626000</v>
      </c>
      <c r="AR29" s="229">
        <f t="shared" ref="AR29" si="35">SUM(AR10:AR28)</f>
        <v>0</v>
      </c>
      <c r="AS29" s="229">
        <f t="shared" ref="AS29" si="36">SUM(AS10:AS28)</f>
        <v>0</v>
      </c>
      <c r="AT29" s="229">
        <f t="shared" ref="AT29" si="37">SUM(AT10:AT28)</f>
        <v>0</v>
      </c>
      <c r="AU29" s="229">
        <f t="shared" ref="AU29" si="38">SUM(AU10:AU28)</f>
        <v>0</v>
      </c>
      <c r="AV29" s="229">
        <f t="shared" ref="AV29" si="39">SUM(AV10:AV28)</f>
        <v>0</v>
      </c>
      <c r="AW29" s="229">
        <f t="shared" ref="AW29" si="40">SUM(AW10:AW28)</f>
        <v>0</v>
      </c>
      <c r="AX29" s="229">
        <f t="shared" ref="AX29" si="41">SUM(AX10:AX28)</f>
        <v>293722000</v>
      </c>
      <c r="AY29" s="229">
        <f t="shared" ref="AY29" si="42">SUM(AY10:AY28)</f>
        <v>1387000</v>
      </c>
      <c r="AZ29" s="229">
        <f t="shared" ref="AZ29" si="43">SUM(AZ10:AZ28)</f>
        <v>10004400</v>
      </c>
      <c r="BA29" s="229">
        <f t="shared" ref="BA29" si="44">SUM(BA10:BA28)</f>
        <v>1875825</v>
      </c>
      <c r="BB29" s="229">
        <f t="shared" ref="BB29" si="45">SUM(BB10:BB28)</f>
        <v>1250550</v>
      </c>
      <c r="BC29" s="229">
        <f t="shared" ref="BC29" si="46">SUM(BC10:BC28)</f>
        <v>0</v>
      </c>
      <c r="BD29" s="229">
        <f t="shared" ref="BD29" si="47">SUM(BD10:BD28)</f>
        <v>0</v>
      </c>
      <c r="BE29" s="229">
        <f t="shared" ref="BE29" si="48">SUM(BE10:BE28)</f>
        <v>0</v>
      </c>
      <c r="BF29" s="229">
        <f t="shared" ref="BF29" si="49">SUM(BF10:BF28)</f>
        <v>0</v>
      </c>
      <c r="BG29" s="229">
        <f t="shared" ref="BG29" si="50">SUM(BG10:BG28)</f>
        <v>3200000</v>
      </c>
      <c r="BH29" s="229">
        <f t="shared" ref="BH29" si="51">SUM(BH10:BH28)</f>
        <v>0</v>
      </c>
      <c r="BI29" s="229">
        <f t="shared" ref="BI29" si="52">SUM(BI10:BI28)</f>
        <v>0</v>
      </c>
      <c r="BJ29" s="229">
        <f t="shared" ref="BJ29" si="53">SUM(BJ10:BJ28)</f>
        <v>0</v>
      </c>
      <c r="BK29" s="229">
        <f t="shared" ref="BK29" si="54">SUM(BK10:BK28)</f>
        <v>0</v>
      </c>
      <c r="BL29" s="229">
        <f t="shared" ref="BL29" si="55">SUM(BL10:BL28)</f>
        <v>0</v>
      </c>
      <c r="BM29" s="229">
        <f t="shared" ref="BM29" si="56">SUM(BM10:BM28)</f>
        <v>8607000</v>
      </c>
      <c r="BN29" s="229">
        <f t="shared" ref="BN29" si="57">SUM(BN10:BN28)</f>
        <v>3240000</v>
      </c>
      <c r="BO29" s="229">
        <f t="shared" ref="BO29" si="58">SUM(BO10:BO28)</f>
        <v>29564775</v>
      </c>
      <c r="BP29" s="229">
        <f t="shared" ref="BP29" si="59">SUM(BP10:BP28)</f>
        <v>80000</v>
      </c>
      <c r="BQ29" s="229">
        <f t="shared" ref="BQ29" si="60">SUM(BQ10:BQ28)</f>
        <v>468000</v>
      </c>
      <c r="BR29" s="229">
        <f t="shared" ref="BR29" si="61">SUM(BR10:BR28)</f>
        <v>264705225</v>
      </c>
      <c r="BS29" s="229">
        <f t="shared" ref="BS29" si="62">SUM(BS10:BS28)</f>
        <v>1800000</v>
      </c>
      <c r="BT29" s="229">
        <f t="shared" ref="BT29" si="63">SUM(BT10:BT28)</f>
        <v>377</v>
      </c>
      <c r="BU29" s="229">
        <f t="shared" ref="BU29" si="64">SUM(BU10:BU28)</f>
        <v>12441000</v>
      </c>
      <c r="BV29" s="229">
        <f t="shared" ref="BV29" si="65">SUM(BV10:BV28)</f>
        <v>278946225</v>
      </c>
    </row>
    <row r="49" spans="1:74" s="20" customFormat="1">
      <c r="A49" s="69"/>
      <c r="B49" s="17"/>
      <c r="C49" s="17"/>
      <c r="D49" s="69"/>
      <c r="E49" s="22"/>
      <c r="F49" s="22"/>
      <c r="G49" s="17"/>
      <c r="H49" s="69"/>
      <c r="I49" s="69"/>
      <c r="J49" s="69"/>
      <c r="K49" s="21"/>
      <c r="L49" s="69"/>
      <c r="M49" s="69"/>
      <c r="N49" s="69"/>
      <c r="O49" s="69"/>
      <c r="P49" s="69"/>
      <c r="Q49" s="69"/>
      <c r="R49" s="21"/>
      <c r="S49" s="21"/>
      <c r="T49" s="21"/>
      <c r="U49" s="21"/>
      <c r="V49" s="21"/>
      <c r="W49" s="21"/>
      <c r="X49" s="21"/>
      <c r="Y49" s="21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70"/>
      <c r="AR49" s="70"/>
      <c r="AS49" s="70"/>
      <c r="AT49" s="17"/>
      <c r="AU49" s="17"/>
      <c r="AY49" s="208"/>
      <c r="AZ49" s="193"/>
      <c r="BA49" s="193"/>
      <c r="BB49" s="193"/>
      <c r="BC49" s="193"/>
      <c r="BD49" s="193"/>
      <c r="BE49" s="193"/>
      <c r="BF49" s="193"/>
      <c r="BG49" s="193"/>
      <c r="BH49" s="193"/>
      <c r="BI49" s="193"/>
      <c r="BJ49" s="193"/>
      <c r="BK49" s="193"/>
      <c r="BL49" s="193"/>
      <c r="BM49" s="193"/>
      <c r="BN49" s="193"/>
      <c r="BO49" s="193"/>
      <c r="BP49" s="193"/>
      <c r="BQ49" s="193"/>
      <c r="BR49" s="193"/>
      <c r="BS49" s="193"/>
      <c r="BT49" s="193"/>
      <c r="BU49" s="193"/>
      <c r="BV49" s="193"/>
    </row>
    <row r="50" spans="1:74" s="20" customFormat="1">
      <c r="A50" s="69"/>
      <c r="B50" s="17"/>
      <c r="C50" s="17"/>
      <c r="D50" s="69"/>
      <c r="E50" s="22"/>
      <c r="F50" s="22"/>
      <c r="G50" s="17"/>
      <c r="H50" s="69"/>
      <c r="I50" s="69"/>
      <c r="J50" s="69"/>
      <c r="K50" s="21"/>
      <c r="L50" s="69"/>
      <c r="M50" s="69"/>
      <c r="N50" s="69"/>
      <c r="O50" s="69"/>
      <c r="P50" s="69"/>
      <c r="Q50" s="69"/>
      <c r="R50" s="21"/>
      <c r="S50" s="21"/>
      <c r="T50" s="21"/>
      <c r="U50" s="21"/>
      <c r="V50" s="21"/>
      <c r="W50" s="21"/>
      <c r="X50" s="21"/>
      <c r="Y50" s="21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70"/>
      <c r="AR50" s="70"/>
      <c r="AS50" s="70"/>
      <c r="AT50" s="17"/>
      <c r="AU50" s="17"/>
      <c r="AY50" s="208"/>
      <c r="AZ50" s="193"/>
      <c r="BA50" s="193"/>
      <c r="BB50" s="193"/>
      <c r="BC50" s="193"/>
      <c r="BD50" s="193"/>
      <c r="BE50" s="193"/>
      <c r="BF50" s="193"/>
      <c r="BG50" s="193"/>
      <c r="BH50" s="193"/>
      <c r="BI50" s="193"/>
      <c r="BJ50" s="193"/>
      <c r="BK50" s="193"/>
      <c r="BL50" s="193"/>
      <c r="BM50" s="193"/>
      <c r="BN50" s="193"/>
      <c r="BO50" s="193"/>
      <c r="BP50" s="193"/>
      <c r="BQ50" s="193"/>
      <c r="BR50" s="193"/>
      <c r="BS50" s="193"/>
      <c r="BT50" s="193"/>
      <c r="BU50" s="193"/>
      <c r="BV50" s="193"/>
    </row>
    <row r="51" spans="1:74" s="20" customFormat="1">
      <c r="A51" s="69"/>
      <c r="B51" s="17"/>
      <c r="C51" s="17"/>
      <c r="D51" s="69"/>
      <c r="E51" s="22"/>
      <c r="F51" s="22"/>
      <c r="G51" s="17"/>
      <c r="H51" s="69"/>
      <c r="I51" s="69"/>
      <c r="J51" s="69"/>
      <c r="K51" s="21"/>
      <c r="L51" s="69"/>
      <c r="M51" s="69"/>
      <c r="N51" s="69"/>
      <c r="O51" s="69"/>
      <c r="P51" s="69"/>
      <c r="Q51" s="69"/>
      <c r="R51" s="21"/>
      <c r="S51" s="21"/>
      <c r="T51" s="21"/>
      <c r="U51" s="21"/>
      <c r="V51" s="21"/>
      <c r="W51" s="21"/>
      <c r="X51" s="21"/>
      <c r="Y51" s="21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70"/>
      <c r="AR51" s="70"/>
      <c r="AS51" s="70"/>
      <c r="AT51" s="17"/>
      <c r="AU51" s="17"/>
      <c r="AY51" s="208"/>
      <c r="AZ51" s="193"/>
      <c r="BA51" s="193"/>
      <c r="BB51" s="193"/>
      <c r="BC51" s="193"/>
      <c r="BD51" s="193"/>
      <c r="BE51" s="193"/>
      <c r="BF51" s="193"/>
      <c r="BG51" s="193"/>
      <c r="BH51" s="193"/>
      <c r="BI51" s="193"/>
      <c r="BJ51" s="193"/>
      <c r="BK51" s="193"/>
      <c r="BL51" s="193"/>
      <c r="BM51" s="193"/>
      <c r="BN51" s="193"/>
      <c r="BO51" s="193"/>
      <c r="BP51" s="193"/>
      <c r="BQ51" s="193"/>
      <c r="BR51" s="193"/>
      <c r="BS51" s="193"/>
      <c r="BT51" s="193"/>
      <c r="BU51" s="193"/>
      <c r="BV51" s="193"/>
    </row>
    <row r="52" spans="1:74" s="20" customFormat="1">
      <c r="A52" s="69"/>
      <c r="B52" s="17"/>
      <c r="C52" s="17"/>
      <c r="D52" s="69"/>
      <c r="E52" s="22"/>
      <c r="F52" s="22"/>
      <c r="G52" s="17"/>
      <c r="H52" s="69"/>
      <c r="I52" s="69"/>
      <c r="J52" s="69"/>
      <c r="K52" s="21"/>
      <c r="L52" s="69"/>
      <c r="M52" s="69"/>
      <c r="N52" s="69"/>
      <c r="O52" s="69"/>
      <c r="P52" s="69"/>
      <c r="Q52" s="69"/>
      <c r="R52" s="21"/>
      <c r="S52" s="21"/>
      <c r="T52" s="21"/>
      <c r="U52" s="21"/>
      <c r="V52" s="21"/>
      <c r="W52" s="21"/>
      <c r="X52" s="21"/>
      <c r="Y52" s="21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70"/>
      <c r="AR52" s="70"/>
      <c r="AS52" s="70"/>
      <c r="AT52" s="17"/>
      <c r="AU52" s="17"/>
      <c r="AY52" s="208"/>
      <c r="AZ52" s="193"/>
      <c r="BA52" s="193"/>
      <c r="BB52" s="193"/>
      <c r="BC52" s="193"/>
      <c r="BD52" s="193"/>
      <c r="BE52" s="193"/>
      <c r="BF52" s="193"/>
      <c r="BG52" s="193"/>
      <c r="BH52" s="193"/>
      <c r="BI52" s="193"/>
      <c r="BJ52" s="193"/>
      <c r="BK52" s="193"/>
      <c r="BL52" s="193"/>
      <c r="BM52" s="193"/>
      <c r="BN52" s="193"/>
      <c r="BO52" s="193"/>
      <c r="BP52" s="193"/>
      <c r="BQ52" s="193"/>
      <c r="BR52" s="193"/>
      <c r="BS52" s="193"/>
      <c r="BT52" s="193"/>
      <c r="BU52" s="193"/>
      <c r="BV52" s="193"/>
    </row>
    <row r="53" spans="1:74" s="20" customFormat="1">
      <c r="A53" s="69"/>
      <c r="B53" s="17"/>
      <c r="C53" s="17"/>
      <c r="D53" s="69"/>
      <c r="E53" s="22"/>
      <c r="F53" s="22"/>
      <c r="G53" s="17"/>
      <c r="H53" s="69"/>
      <c r="I53" s="69"/>
      <c r="J53" s="69"/>
      <c r="K53" s="21"/>
      <c r="L53" s="69"/>
      <c r="M53" s="69"/>
      <c r="N53" s="69"/>
      <c r="O53" s="69"/>
      <c r="P53" s="69"/>
      <c r="Q53" s="69"/>
      <c r="R53" s="21"/>
      <c r="S53" s="21"/>
      <c r="T53" s="21"/>
      <c r="U53" s="21"/>
      <c r="V53" s="21"/>
      <c r="W53" s="21"/>
      <c r="X53" s="21"/>
      <c r="Y53" s="21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70"/>
      <c r="AR53" s="70"/>
      <c r="AS53" s="70"/>
      <c r="AT53" s="17"/>
      <c r="AU53" s="17"/>
      <c r="AY53" s="208"/>
      <c r="AZ53" s="193"/>
      <c r="BA53" s="193"/>
      <c r="BB53" s="193"/>
      <c r="BC53" s="193"/>
      <c r="BD53" s="193"/>
      <c r="BE53" s="193"/>
      <c r="BF53" s="193"/>
      <c r="BG53" s="193"/>
      <c r="BH53" s="193"/>
      <c r="BI53" s="193"/>
      <c r="BJ53" s="193"/>
      <c r="BK53" s="193"/>
      <c r="BL53" s="193"/>
      <c r="BM53" s="193"/>
      <c r="BN53" s="193"/>
      <c r="BO53" s="193"/>
      <c r="BP53" s="193"/>
      <c r="BQ53" s="193"/>
      <c r="BR53" s="193"/>
      <c r="BS53" s="193"/>
      <c r="BT53" s="193"/>
      <c r="BU53" s="193"/>
      <c r="BV53" s="193"/>
    </row>
    <row r="54" spans="1:74" s="20" customFormat="1">
      <c r="A54" s="69"/>
      <c r="B54" s="17"/>
      <c r="C54" s="17"/>
      <c r="D54" s="69"/>
      <c r="E54" s="22"/>
      <c r="F54" s="22"/>
      <c r="G54" s="17"/>
      <c r="H54" s="69"/>
      <c r="I54" s="69"/>
      <c r="J54" s="69"/>
      <c r="K54" s="21"/>
      <c r="L54" s="69"/>
      <c r="M54" s="69"/>
      <c r="N54" s="69"/>
      <c r="O54" s="69"/>
      <c r="P54" s="69"/>
      <c r="Q54" s="69"/>
      <c r="R54" s="21"/>
      <c r="S54" s="21"/>
      <c r="T54" s="21"/>
      <c r="U54" s="21"/>
      <c r="V54" s="21"/>
      <c r="W54" s="21"/>
      <c r="X54" s="21"/>
      <c r="Y54" s="21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70"/>
      <c r="AR54" s="70"/>
      <c r="AS54" s="70"/>
      <c r="AT54" s="17"/>
      <c r="AU54" s="17"/>
      <c r="AY54" s="208"/>
      <c r="AZ54" s="193"/>
      <c r="BA54" s="193"/>
      <c r="BB54" s="193"/>
      <c r="BC54" s="193"/>
      <c r="BD54" s="193"/>
      <c r="BE54" s="193"/>
      <c r="BF54" s="193"/>
      <c r="BG54" s="193"/>
      <c r="BH54" s="193"/>
      <c r="BI54" s="193"/>
      <c r="BJ54" s="193"/>
      <c r="BK54" s="193"/>
      <c r="BL54" s="193"/>
      <c r="BM54" s="193"/>
      <c r="BN54" s="193"/>
      <c r="BO54" s="193"/>
      <c r="BP54" s="193"/>
      <c r="BQ54" s="193"/>
      <c r="BR54" s="193"/>
      <c r="BS54" s="193"/>
      <c r="BT54" s="193"/>
      <c r="BU54" s="193"/>
      <c r="BV54" s="193"/>
    </row>
    <row r="55" spans="1:74" s="20" customFormat="1">
      <c r="A55" s="69"/>
      <c r="B55" s="17"/>
      <c r="C55" s="17"/>
      <c r="D55" s="69"/>
      <c r="E55" s="22"/>
      <c r="F55" s="22"/>
      <c r="G55" s="17"/>
      <c r="H55" s="69"/>
      <c r="I55" s="69"/>
      <c r="J55" s="69"/>
      <c r="K55" s="21"/>
      <c r="L55" s="69"/>
      <c r="M55" s="69"/>
      <c r="N55" s="69"/>
      <c r="O55" s="69"/>
      <c r="P55" s="69"/>
      <c r="Q55" s="69"/>
      <c r="R55" s="21"/>
      <c r="S55" s="21"/>
      <c r="T55" s="21"/>
      <c r="U55" s="21"/>
      <c r="V55" s="21"/>
      <c r="W55" s="21"/>
      <c r="X55" s="21"/>
      <c r="Y55" s="21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70"/>
      <c r="AR55" s="70"/>
      <c r="AS55" s="70"/>
      <c r="AT55" s="17"/>
      <c r="AU55" s="17"/>
      <c r="AY55" s="208"/>
      <c r="AZ55" s="193"/>
      <c r="BA55" s="193"/>
      <c r="BB55" s="193"/>
      <c r="BC55" s="193"/>
      <c r="BD55" s="193"/>
      <c r="BE55" s="193"/>
      <c r="BF55" s="193"/>
      <c r="BG55" s="193"/>
      <c r="BH55" s="193"/>
      <c r="BI55" s="193"/>
      <c r="BJ55" s="193"/>
      <c r="BK55" s="193"/>
      <c r="BL55" s="193"/>
      <c r="BM55" s="193"/>
      <c r="BN55" s="193"/>
      <c r="BO55" s="193"/>
      <c r="BP55" s="193"/>
      <c r="BQ55" s="193"/>
      <c r="BR55" s="193"/>
      <c r="BS55" s="193"/>
      <c r="BT55" s="193"/>
      <c r="BU55" s="193"/>
      <c r="BV55" s="193"/>
    </row>
    <row r="56" spans="1:74" s="20" customFormat="1">
      <c r="A56" s="69"/>
      <c r="B56" s="17"/>
      <c r="C56" s="17"/>
      <c r="D56" s="69"/>
      <c r="E56" s="22"/>
      <c r="F56" s="22"/>
      <c r="G56" s="17"/>
      <c r="H56" s="69"/>
      <c r="I56" s="69"/>
      <c r="J56" s="69"/>
      <c r="K56" s="21"/>
      <c r="L56" s="69"/>
      <c r="M56" s="69"/>
      <c r="N56" s="69"/>
      <c r="O56" s="69"/>
      <c r="P56" s="69"/>
      <c r="Q56" s="69"/>
      <c r="R56" s="21"/>
      <c r="S56" s="21"/>
      <c r="T56" s="21"/>
      <c r="U56" s="21"/>
      <c r="V56" s="21"/>
      <c r="W56" s="21"/>
      <c r="X56" s="21"/>
      <c r="Y56" s="21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70"/>
      <c r="AR56" s="70"/>
      <c r="AS56" s="70"/>
      <c r="AT56" s="17"/>
      <c r="AU56" s="17"/>
      <c r="AY56" s="208"/>
      <c r="AZ56" s="193"/>
      <c r="BA56" s="193"/>
      <c r="BB56" s="193"/>
      <c r="BC56" s="193"/>
      <c r="BD56" s="193"/>
      <c r="BE56" s="193"/>
      <c r="BF56" s="193"/>
      <c r="BG56" s="193"/>
      <c r="BH56" s="193"/>
      <c r="BI56" s="193"/>
      <c r="BJ56" s="193"/>
      <c r="BK56" s="193"/>
      <c r="BL56" s="193"/>
      <c r="BM56" s="193"/>
      <c r="BN56" s="193"/>
      <c r="BO56" s="193"/>
      <c r="BP56" s="193"/>
      <c r="BQ56" s="193"/>
      <c r="BR56" s="193"/>
      <c r="BS56" s="193"/>
      <c r="BT56" s="193"/>
      <c r="BU56" s="193"/>
      <c r="BV56" s="193"/>
    </row>
    <row r="57" spans="1:74" s="20" customFormat="1">
      <c r="A57" s="69"/>
      <c r="B57" s="17"/>
      <c r="C57" s="17"/>
      <c r="D57" s="69"/>
      <c r="E57" s="22"/>
      <c r="F57" s="22"/>
      <c r="G57" s="17"/>
      <c r="H57" s="69"/>
      <c r="I57" s="69"/>
      <c r="J57" s="69"/>
      <c r="K57" s="21"/>
      <c r="L57" s="69"/>
      <c r="M57" s="69"/>
      <c r="N57" s="69"/>
      <c r="O57" s="69"/>
      <c r="P57" s="69"/>
      <c r="Q57" s="69"/>
      <c r="R57" s="21"/>
      <c r="S57" s="21"/>
      <c r="T57" s="21"/>
      <c r="U57" s="21"/>
      <c r="V57" s="21"/>
      <c r="W57" s="21"/>
      <c r="X57" s="21"/>
      <c r="Y57" s="21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70"/>
      <c r="AR57" s="70"/>
      <c r="AS57" s="70"/>
      <c r="AT57" s="17"/>
      <c r="AU57" s="17"/>
      <c r="AY57" s="208"/>
      <c r="AZ57" s="193"/>
      <c r="BA57" s="193"/>
      <c r="BB57" s="193"/>
      <c r="BC57" s="193"/>
      <c r="BD57" s="193"/>
      <c r="BE57" s="193"/>
      <c r="BF57" s="193"/>
      <c r="BG57" s="193"/>
      <c r="BH57" s="193"/>
      <c r="BI57" s="193"/>
      <c r="BJ57" s="193"/>
      <c r="BK57" s="193"/>
      <c r="BL57" s="193"/>
      <c r="BM57" s="193"/>
      <c r="BN57" s="193"/>
      <c r="BO57" s="193"/>
      <c r="BP57" s="193"/>
      <c r="BQ57" s="193"/>
      <c r="BR57" s="193"/>
      <c r="BS57" s="193"/>
      <c r="BT57" s="193"/>
      <c r="BU57" s="193"/>
      <c r="BV57" s="193"/>
    </row>
  </sheetData>
  <mergeCells count="47">
    <mergeCell ref="B9:C9"/>
    <mergeCell ref="R6:S7"/>
    <mergeCell ref="T6:V7"/>
    <mergeCell ref="W6:Y7"/>
    <mergeCell ref="Z6:Z8"/>
    <mergeCell ref="A6:A8"/>
    <mergeCell ref="B6:C8"/>
    <mergeCell ref="D6:D8"/>
    <mergeCell ref="E6:E8"/>
    <mergeCell ref="F6:F8"/>
    <mergeCell ref="BT6:BT8"/>
    <mergeCell ref="E4:X4"/>
    <mergeCell ref="H6:H8"/>
    <mergeCell ref="I6:I8"/>
    <mergeCell ref="J6:Q7"/>
    <mergeCell ref="AY6:BO6"/>
    <mergeCell ref="BM7:BM8"/>
    <mergeCell ref="BN7:BN8"/>
    <mergeCell ref="BO7:BO8"/>
    <mergeCell ref="AA6:AC7"/>
    <mergeCell ref="AD6:AW6"/>
    <mergeCell ref="G6:G8"/>
    <mergeCell ref="AX6:AX8"/>
    <mergeCell ref="AD7:AL7"/>
    <mergeCell ref="AM7:AN8"/>
    <mergeCell ref="AO7:AW7"/>
    <mergeCell ref="BL7:BL8"/>
    <mergeCell ref="BP6:BP8"/>
    <mergeCell ref="BQ6:BQ8"/>
    <mergeCell ref="BR6:BR8"/>
    <mergeCell ref="BS6:BS8"/>
    <mergeCell ref="B29:C29"/>
    <mergeCell ref="BU6:BU8"/>
    <mergeCell ref="BV6:BV8"/>
    <mergeCell ref="AY7:AY8"/>
    <mergeCell ref="AZ7:AZ8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</mergeCells>
  <pageMargins left="0.34" right="0.25" top="0.75" bottom="0.75" header="0.3" footer="0.3"/>
  <pageSetup paperSize="8" scale="5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C75"/>
  <sheetViews>
    <sheetView zoomScale="80" zoomScaleNormal="8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AY23" sqref="AY23"/>
    </sheetView>
  </sheetViews>
  <sheetFormatPr defaultRowHeight="15.75"/>
  <cols>
    <col min="1" max="1" width="3.5703125" style="69" bestFit="1" customWidth="1"/>
    <col min="2" max="2" width="11.42578125" style="17" customWidth="1"/>
    <col min="3" max="3" width="7.42578125" style="17" bestFit="1" customWidth="1"/>
    <col min="4" max="4" width="11.28515625" style="17" customWidth="1"/>
    <col min="5" max="5" width="9.7109375" style="17" customWidth="1"/>
    <col min="6" max="6" width="9.42578125" style="17" hidden="1" customWidth="1"/>
    <col min="7" max="7" width="7.42578125" style="22" hidden="1" customWidth="1"/>
    <col min="8" max="8" width="7.42578125" style="22" customWidth="1"/>
    <col min="9" max="9" width="7.28515625" style="69" customWidth="1"/>
    <col min="10" max="10" width="0.140625" style="69" hidden="1" customWidth="1"/>
    <col min="11" max="11" width="6" style="69" hidden="1" customWidth="1"/>
    <col min="12" max="12" width="5.28515625" style="69" hidden="1" customWidth="1"/>
    <col min="13" max="13" width="7.140625" style="69" customWidth="1"/>
    <col min="14" max="14" width="12.140625" style="69" hidden="1" customWidth="1"/>
    <col min="15" max="15" width="9.140625" style="69" hidden="1" customWidth="1"/>
    <col min="16" max="16" width="8.28515625" style="69" hidden="1" customWidth="1"/>
    <col min="17" max="17" width="6.140625" style="21" hidden="1" customWidth="1"/>
    <col min="18" max="18" width="6.7109375" style="21" hidden="1" customWidth="1"/>
    <col min="19" max="19" width="6.140625" style="21" hidden="1" customWidth="1"/>
    <col min="20" max="20" width="6.28515625" style="21" hidden="1" customWidth="1"/>
    <col min="21" max="21" width="7.7109375" style="21" hidden="1" customWidth="1"/>
    <col min="22" max="22" width="6" style="21" hidden="1" customWidth="1"/>
    <col min="23" max="25" width="8" style="21" hidden="1" customWidth="1"/>
    <col min="26" max="26" width="9.42578125" style="21" hidden="1" customWidth="1"/>
    <col min="27" max="27" width="7.140625" style="21" hidden="1" customWidth="1"/>
    <col min="28" max="28" width="6.28515625" style="21" hidden="1" customWidth="1"/>
    <col min="29" max="29" width="11" style="69" customWidth="1"/>
    <col min="30" max="30" width="7.140625" style="69" hidden="1" customWidth="1"/>
    <col min="31" max="31" width="8.42578125" style="17" hidden="1" customWidth="1"/>
    <col min="32" max="32" width="7.140625" style="17" hidden="1" customWidth="1"/>
    <col min="33" max="33" width="8" style="17" hidden="1" customWidth="1"/>
    <col min="34" max="34" width="7.42578125" style="17" hidden="1" customWidth="1"/>
    <col min="35" max="35" width="15" style="17" hidden="1" customWidth="1"/>
    <col min="36" max="36" width="7.42578125" style="17" hidden="1" customWidth="1"/>
    <col min="37" max="37" width="8.85546875" style="17" hidden="1" customWidth="1"/>
    <col min="38" max="38" width="8.5703125" style="17" customWidth="1"/>
    <col min="39" max="39" width="9.42578125" style="17" hidden="1" customWidth="1"/>
    <col min="40" max="40" width="5.28515625" style="17" hidden="1" customWidth="1"/>
    <col min="41" max="41" width="8.28515625" style="17" hidden="1" customWidth="1"/>
    <col min="42" max="42" width="11.7109375" style="17" hidden="1" customWidth="1"/>
    <col min="43" max="43" width="11.28515625" style="17" customWidth="1"/>
    <col min="44" max="44" width="7" style="17" hidden="1" customWidth="1"/>
    <col min="45" max="45" width="9.42578125" style="17" hidden="1" customWidth="1"/>
    <col min="46" max="46" width="11.140625" style="17" hidden="1" customWidth="1"/>
    <col min="47" max="47" width="15.140625" style="17" hidden="1" customWidth="1"/>
    <col min="48" max="48" width="11.28515625" style="70" customWidth="1"/>
    <col min="49" max="49" width="9.140625" style="17" customWidth="1"/>
    <col min="50" max="52" width="9.140625" style="17"/>
    <col min="53" max="64" width="0" style="17" hidden="1" customWidth="1"/>
    <col min="65" max="65" width="11.140625" style="17" customWidth="1"/>
    <col min="66" max="66" width="11.42578125" style="17" hidden="1" customWidth="1"/>
    <col min="67" max="71" width="0" style="17" hidden="1" customWidth="1"/>
    <col min="72" max="72" width="9.140625" style="17"/>
    <col min="73" max="73" width="0" style="17" hidden="1" customWidth="1"/>
    <col min="74" max="74" width="6.28515625" style="17" customWidth="1"/>
    <col min="75" max="75" width="8.28515625" style="17" customWidth="1"/>
    <col min="76" max="76" width="13.140625" style="17" customWidth="1"/>
    <col min="77" max="77" width="12.7109375" style="17" customWidth="1"/>
    <col min="78" max="256" width="9.140625" style="17"/>
    <col min="257" max="257" width="3.5703125" style="17" bestFit="1" customWidth="1"/>
    <col min="258" max="258" width="13.140625" style="17" bestFit="1" customWidth="1"/>
    <col min="259" max="259" width="7.42578125" style="17" bestFit="1" customWidth="1"/>
    <col min="260" max="260" width="11.28515625" style="17" customWidth="1"/>
    <col min="261" max="261" width="9.7109375" style="17" customWidth="1"/>
    <col min="262" max="262" width="9.42578125" style="17" bestFit="1" customWidth="1"/>
    <col min="263" max="264" width="7.42578125" style="17" customWidth="1"/>
    <col min="265" max="265" width="7.28515625" style="17" customWidth="1"/>
    <col min="266" max="268" width="0" style="17" hidden="1" customWidth="1"/>
    <col min="269" max="269" width="5.7109375" style="17" bestFit="1" customWidth="1"/>
    <col min="270" max="270" width="0" style="17" hidden="1" customWidth="1"/>
    <col min="271" max="271" width="12.42578125" style="17" customWidth="1"/>
    <col min="272" max="272" width="6.28515625" style="17" bestFit="1" customWidth="1"/>
    <col min="273" max="284" width="0" style="17" hidden="1" customWidth="1"/>
    <col min="285" max="285" width="9.7109375" style="17" customWidth="1"/>
    <col min="286" max="286" width="7.140625" style="17" customWidth="1"/>
    <col min="287" max="292" width="0" style="17" hidden="1" customWidth="1"/>
    <col min="293" max="293" width="8.85546875" style="17" customWidth="1"/>
    <col min="294" max="294" width="8.5703125" style="17" customWidth="1"/>
    <col min="295" max="295" width="9.42578125" style="17" customWidth="1"/>
    <col min="296" max="296" width="0" style="17" hidden="1" customWidth="1"/>
    <col min="297" max="297" width="8.28515625" style="17" customWidth="1"/>
    <col min="298" max="298" width="11.7109375" style="17" customWidth="1"/>
    <col min="299" max="299" width="11.28515625" style="17" customWidth="1"/>
    <col min="300" max="300" width="0" style="17" hidden="1" customWidth="1"/>
    <col min="301" max="301" width="9.42578125" style="17" customWidth="1"/>
    <col min="302" max="303" width="0" style="17" hidden="1" customWidth="1"/>
    <col min="304" max="304" width="19.5703125" style="17" customWidth="1"/>
    <col min="305" max="512" width="9.140625" style="17"/>
    <col min="513" max="513" width="3.5703125" style="17" bestFit="1" customWidth="1"/>
    <col min="514" max="514" width="13.140625" style="17" bestFit="1" customWidth="1"/>
    <col min="515" max="515" width="7.42578125" style="17" bestFit="1" customWidth="1"/>
    <col min="516" max="516" width="11.28515625" style="17" customWidth="1"/>
    <col min="517" max="517" width="9.7109375" style="17" customWidth="1"/>
    <col min="518" max="518" width="9.42578125" style="17" bestFit="1" customWidth="1"/>
    <col min="519" max="520" width="7.42578125" style="17" customWidth="1"/>
    <col min="521" max="521" width="7.28515625" style="17" customWidth="1"/>
    <col min="522" max="524" width="0" style="17" hidden="1" customWidth="1"/>
    <col min="525" max="525" width="5.7109375" style="17" bestFit="1" customWidth="1"/>
    <col min="526" max="526" width="0" style="17" hidden="1" customWidth="1"/>
    <col min="527" max="527" width="12.42578125" style="17" customWidth="1"/>
    <col min="528" max="528" width="6.28515625" style="17" bestFit="1" customWidth="1"/>
    <col min="529" max="540" width="0" style="17" hidden="1" customWidth="1"/>
    <col min="541" max="541" width="9.7109375" style="17" customWidth="1"/>
    <col min="542" max="542" width="7.140625" style="17" customWidth="1"/>
    <col min="543" max="548" width="0" style="17" hidden="1" customWidth="1"/>
    <col min="549" max="549" width="8.85546875" style="17" customWidth="1"/>
    <col min="550" max="550" width="8.5703125" style="17" customWidth="1"/>
    <col min="551" max="551" width="9.42578125" style="17" customWidth="1"/>
    <col min="552" max="552" width="0" style="17" hidden="1" customWidth="1"/>
    <col min="553" max="553" width="8.28515625" style="17" customWidth="1"/>
    <col min="554" max="554" width="11.7109375" style="17" customWidth="1"/>
    <col min="555" max="555" width="11.28515625" style="17" customWidth="1"/>
    <col min="556" max="556" width="0" style="17" hidden="1" customWidth="1"/>
    <col min="557" max="557" width="9.42578125" style="17" customWidth="1"/>
    <col min="558" max="559" width="0" style="17" hidden="1" customWidth="1"/>
    <col min="560" max="560" width="19.5703125" style="17" customWidth="1"/>
    <col min="561" max="768" width="9.140625" style="17"/>
    <col min="769" max="769" width="3.5703125" style="17" bestFit="1" customWidth="1"/>
    <col min="770" max="770" width="13.140625" style="17" bestFit="1" customWidth="1"/>
    <col min="771" max="771" width="7.42578125" style="17" bestFit="1" customWidth="1"/>
    <col min="772" max="772" width="11.28515625" style="17" customWidth="1"/>
    <col min="773" max="773" width="9.7109375" style="17" customWidth="1"/>
    <col min="774" max="774" width="9.42578125" style="17" bestFit="1" customWidth="1"/>
    <col min="775" max="776" width="7.42578125" style="17" customWidth="1"/>
    <col min="777" max="777" width="7.28515625" style="17" customWidth="1"/>
    <col min="778" max="780" width="0" style="17" hidden="1" customWidth="1"/>
    <col min="781" max="781" width="5.7109375" style="17" bestFit="1" customWidth="1"/>
    <col min="782" max="782" width="0" style="17" hidden="1" customWidth="1"/>
    <col min="783" max="783" width="12.42578125" style="17" customWidth="1"/>
    <col min="784" max="784" width="6.28515625" style="17" bestFit="1" customWidth="1"/>
    <col min="785" max="796" width="0" style="17" hidden="1" customWidth="1"/>
    <col min="797" max="797" width="9.7109375" style="17" customWidth="1"/>
    <col min="798" max="798" width="7.140625" style="17" customWidth="1"/>
    <col min="799" max="804" width="0" style="17" hidden="1" customWidth="1"/>
    <col min="805" max="805" width="8.85546875" style="17" customWidth="1"/>
    <col min="806" max="806" width="8.5703125" style="17" customWidth="1"/>
    <col min="807" max="807" width="9.42578125" style="17" customWidth="1"/>
    <col min="808" max="808" width="0" style="17" hidden="1" customWidth="1"/>
    <col min="809" max="809" width="8.28515625" style="17" customWidth="1"/>
    <col min="810" max="810" width="11.7109375" style="17" customWidth="1"/>
    <col min="811" max="811" width="11.28515625" style="17" customWidth="1"/>
    <col min="812" max="812" width="0" style="17" hidden="1" customWidth="1"/>
    <col min="813" max="813" width="9.42578125" style="17" customWidth="1"/>
    <col min="814" max="815" width="0" style="17" hidden="1" customWidth="1"/>
    <col min="816" max="816" width="19.5703125" style="17" customWidth="1"/>
    <col min="817" max="1024" width="9.140625" style="17"/>
    <col min="1025" max="1025" width="3.5703125" style="17" bestFit="1" customWidth="1"/>
    <col min="1026" max="1026" width="13.140625" style="17" bestFit="1" customWidth="1"/>
    <col min="1027" max="1027" width="7.42578125" style="17" bestFit="1" customWidth="1"/>
    <col min="1028" max="1028" width="11.28515625" style="17" customWidth="1"/>
    <col min="1029" max="1029" width="9.7109375" style="17" customWidth="1"/>
    <col min="1030" max="1030" width="9.42578125" style="17" bestFit="1" customWidth="1"/>
    <col min="1031" max="1032" width="7.42578125" style="17" customWidth="1"/>
    <col min="1033" max="1033" width="7.28515625" style="17" customWidth="1"/>
    <col min="1034" max="1036" width="0" style="17" hidden="1" customWidth="1"/>
    <col min="1037" max="1037" width="5.7109375" style="17" bestFit="1" customWidth="1"/>
    <col min="1038" max="1038" width="0" style="17" hidden="1" customWidth="1"/>
    <col min="1039" max="1039" width="12.42578125" style="17" customWidth="1"/>
    <col min="1040" max="1040" width="6.28515625" style="17" bestFit="1" customWidth="1"/>
    <col min="1041" max="1052" width="0" style="17" hidden="1" customWidth="1"/>
    <col min="1053" max="1053" width="9.7109375" style="17" customWidth="1"/>
    <col min="1054" max="1054" width="7.140625" style="17" customWidth="1"/>
    <col min="1055" max="1060" width="0" style="17" hidden="1" customWidth="1"/>
    <col min="1061" max="1061" width="8.85546875" style="17" customWidth="1"/>
    <col min="1062" max="1062" width="8.5703125" style="17" customWidth="1"/>
    <col min="1063" max="1063" width="9.42578125" style="17" customWidth="1"/>
    <col min="1064" max="1064" width="0" style="17" hidden="1" customWidth="1"/>
    <col min="1065" max="1065" width="8.28515625" style="17" customWidth="1"/>
    <col min="1066" max="1066" width="11.7109375" style="17" customWidth="1"/>
    <col min="1067" max="1067" width="11.28515625" style="17" customWidth="1"/>
    <col min="1068" max="1068" width="0" style="17" hidden="1" customWidth="1"/>
    <col min="1069" max="1069" width="9.42578125" style="17" customWidth="1"/>
    <col min="1070" max="1071" width="0" style="17" hidden="1" customWidth="1"/>
    <col min="1072" max="1072" width="19.5703125" style="17" customWidth="1"/>
    <col min="1073" max="1280" width="9.140625" style="17"/>
    <col min="1281" max="1281" width="3.5703125" style="17" bestFit="1" customWidth="1"/>
    <col min="1282" max="1282" width="13.140625" style="17" bestFit="1" customWidth="1"/>
    <col min="1283" max="1283" width="7.42578125" style="17" bestFit="1" customWidth="1"/>
    <col min="1284" max="1284" width="11.28515625" style="17" customWidth="1"/>
    <col min="1285" max="1285" width="9.7109375" style="17" customWidth="1"/>
    <col min="1286" max="1286" width="9.42578125" style="17" bestFit="1" customWidth="1"/>
    <col min="1287" max="1288" width="7.42578125" style="17" customWidth="1"/>
    <col min="1289" max="1289" width="7.28515625" style="17" customWidth="1"/>
    <col min="1290" max="1292" width="0" style="17" hidden="1" customWidth="1"/>
    <col min="1293" max="1293" width="5.7109375" style="17" bestFit="1" customWidth="1"/>
    <col min="1294" max="1294" width="0" style="17" hidden="1" customWidth="1"/>
    <col min="1295" max="1295" width="12.42578125" style="17" customWidth="1"/>
    <col min="1296" max="1296" width="6.28515625" style="17" bestFit="1" customWidth="1"/>
    <col min="1297" max="1308" width="0" style="17" hidden="1" customWidth="1"/>
    <col min="1309" max="1309" width="9.7109375" style="17" customWidth="1"/>
    <col min="1310" max="1310" width="7.140625" style="17" customWidth="1"/>
    <col min="1311" max="1316" width="0" style="17" hidden="1" customWidth="1"/>
    <col min="1317" max="1317" width="8.85546875" style="17" customWidth="1"/>
    <col min="1318" max="1318" width="8.5703125" style="17" customWidth="1"/>
    <col min="1319" max="1319" width="9.42578125" style="17" customWidth="1"/>
    <col min="1320" max="1320" width="0" style="17" hidden="1" customWidth="1"/>
    <col min="1321" max="1321" width="8.28515625" style="17" customWidth="1"/>
    <col min="1322" max="1322" width="11.7109375" style="17" customWidth="1"/>
    <col min="1323" max="1323" width="11.28515625" style="17" customWidth="1"/>
    <col min="1324" max="1324" width="0" style="17" hidden="1" customWidth="1"/>
    <col min="1325" max="1325" width="9.42578125" style="17" customWidth="1"/>
    <col min="1326" max="1327" width="0" style="17" hidden="1" customWidth="1"/>
    <col min="1328" max="1328" width="19.5703125" style="17" customWidth="1"/>
    <col min="1329" max="1536" width="9.140625" style="17"/>
    <col min="1537" max="1537" width="3.5703125" style="17" bestFit="1" customWidth="1"/>
    <col min="1538" max="1538" width="13.140625" style="17" bestFit="1" customWidth="1"/>
    <col min="1539" max="1539" width="7.42578125" style="17" bestFit="1" customWidth="1"/>
    <col min="1540" max="1540" width="11.28515625" style="17" customWidth="1"/>
    <col min="1541" max="1541" width="9.7109375" style="17" customWidth="1"/>
    <col min="1542" max="1542" width="9.42578125" style="17" bestFit="1" customWidth="1"/>
    <col min="1543" max="1544" width="7.42578125" style="17" customWidth="1"/>
    <col min="1545" max="1545" width="7.28515625" style="17" customWidth="1"/>
    <col min="1546" max="1548" width="0" style="17" hidden="1" customWidth="1"/>
    <col min="1549" max="1549" width="5.7109375" style="17" bestFit="1" customWidth="1"/>
    <col min="1550" max="1550" width="0" style="17" hidden="1" customWidth="1"/>
    <col min="1551" max="1551" width="12.42578125" style="17" customWidth="1"/>
    <col min="1552" max="1552" width="6.28515625" style="17" bestFit="1" customWidth="1"/>
    <col min="1553" max="1564" width="0" style="17" hidden="1" customWidth="1"/>
    <col min="1565" max="1565" width="9.7109375" style="17" customWidth="1"/>
    <col min="1566" max="1566" width="7.140625" style="17" customWidth="1"/>
    <col min="1567" max="1572" width="0" style="17" hidden="1" customWidth="1"/>
    <col min="1573" max="1573" width="8.85546875" style="17" customWidth="1"/>
    <col min="1574" max="1574" width="8.5703125" style="17" customWidth="1"/>
    <col min="1575" max="1575" width="9.42578125" style="17" customWidth="1"/>
    <col min="1576" max="1576" width="0" style="17" hidden="1" customWidth="1"/>
    <col min="1577" max="1577" width="8.28515625" style="17" customWidth="1"/>
    <col min="1578" max="1578" width="11.7109375" style="17" customWidth="1"/>
    <col min="1579" max="1579" width="11.28515625" style="17" customWidth="1"/>
    <col min="1580" max="1580" width="0" style="17" hidden="1" customWidth="1"/>
    <col min="1581" max="1581" width="9.42578125" style="17" customWidth="1"/>
    <col min="1582" max="1583" width="0" style="17" hidden="1" customWidth="1"/>
    <col min="1584" max="1584" width="19.5703125" style="17" customWidth="1"/>
    <col min="1585" max="1792" width="9.140625" style="17"/>
    <col min="1793" max="1793" width="3.5703125" style="17" bestFit="1" customWidth="1"/>
    <col min="1794" max="1794" width="13.140625" style="17" bestFit="1" customWidth="1"/>
    <col min="1795" max="1795" width="7.42578125" style="17" bestFit="1" customWidth="1"/>
    <col min="1796" max="1796" width="11.28515625" style="17" customWidth="1"/>
    <col min="1797" max="1797" width="9.7109375" style="17" customWidth="1"/>
    <col min="1798" max="1798" width="9.42578125" style="17" bestFit="1" customWidth="1"/>
    <col min="1799" max="1800" width="7.42578125" style="17" customWidth="1"/>
    <col min="1801" max="1801" width="7.28515625" style="17" customWidth="1"/>
    <col min="1802" max="1804" width="0" style="17" hidden="1" customWidth="1"/>
    <col min="1805" max="1805" width="5.7109375" style="17" bestFit="1" customWidth="1"/>
    <col min="1806" max="1806" width="0" style="17" hidden="1" customWidth="1"/>
    <col min="1807" max="1807" width="12.42578125" style="17" customWidth="1"/>
    <col min="1808" max="1808" width="6.28515625" style="17" bestFit="1" customWidth="1"/>
    <col min="1809" max="1820" width="0" style="17" hidden="1" customWidth="1"/>
    <col min="1821" max="1821" width="9.7109375" style="17" customWidth="1"/>
    <col min="1822" max="1822" width="7.140625" style="17" customWidth="1"/>
    <col min="1823" max="1828" width="0" style="17" hidden="1" customWidth="1"/>
    <col min="1829" max="1829" width="8.85546875" style="17" customWidth="1"/>
    <col min="1830" max="1830" width="8.5703125" style="17" customWidth="1"/>
    <col min="1831" max="1831" width="9.42578125" style="17" customWidth="1"/>
    <col min="1832" max="1832" width="0" style="17" hidden="1" customWidth="1"/>
    <col min="1833" max="1833" width="8.28515625" style="17" customWidth="1"/>
    <col min="1834" max="1834" width="11.7109375" style="17" customWidth="1"/>
    <col min="1835" max="1835" width="11.28515625" style="17" customWidth="1"/>
    <col min="1836" max="1836" width="0" style="17" hidden="1" customWidth="1"/>
    <col min="1837" max="1837" width="9.42578125" style="17" customWidth="1"/>
    <col min="1838" max="1839" width="0" style="17" hidden="1" customWidth="1"/>
    <col min="1840" max="1840" width="19.5703125" style="17" customWidth="1"/>
    <col min="1841" max="2048" width="9.140625" style="17"/>
    <col min="2049" max="2049" width="3.5703125" style="17" bestFit="1" customWidth="1"/>
    <col min="2050" max="2050" width="13.140625" style="17" bestFit="1" customWidth="1"/>
    <col min="2051" max="2051" width="7.42578125" style="17" bestFit="1" customWidth="1"/>
    <col min="2052" max="2052" width="11.28515625" style="17" customWidth="1"/>
    <col min="2053" max="2053" width="9.7109375" style="17" customWidth="1"/>
    <col min="2054" max="2054" width="9.42578125" style="17" bestFit="1" customWidth="1"/>
    <col min="2055" max="2056" width="7.42578125" style="17" customWidth="1"/>
    <col min="2057" max="2057" width="7.28515625" style="17" customWidth="1"/>
    <col min="2058" max="2060" width="0" style="17" hidden="1" customWidth="1"/>
    <col min="2061" max="2061" width="5.7109375" style="17" bestFit="1" customWidth="1"/>
    <col min="2062" max="2062" width="0" style="17" hidden="1" customWidth="1"/>
    <col min="2063" max="2063" width="12.42578125" style="17" customWidth="1"/>
    <col min="2064" max="2064" width="6.28515625" style="17" bestFit="1" customWidth="1"/>
    <col min="2065" max="2076" width="0" style="17" hidden="1" customWidth="1"/>
    <col min="2077" max="2077" width="9.7109375" style="17" customWidth="1"/>
    <col min="2078" max="2078" width="7.140625" style="17" customWidth="1"/>
    <col min="2079" max="2084" width="0" style="17" hidden="1" customWidth="1"/>
    <col min="2085" max="2085" width="8.85546875" style="17" customWidth="1"/>
    <col min="2086" max="2086" width="8.5703125" style="17" customWidth="1"/>
    <col min="2087" max="2087" width="9.42578125" style="17" customWidth="1"/>
    <col min="2088" max="2088" width="0" style="17" hidden="1" customWidth="1"/>
    <col min="2089" max="2089" width="8.28515625" style="17" customWidth="1"/>
    <col min="2090" max="2090" width="11.7109375" style="17" customWidth="1"/>
    <col min="2091" max="2091" width="11.28515625" style="17" customWidth="1"/>
    <col min="2092" max="2092" width="0" style="17" hidden="1" customWidth="1"/>
    <col min="2093" max="2093" width="9.42578125" style="17" customWidth="1"/>
    <col min="2094" max="2095" width="0" style="17" hidden="1" customWidth="1"/>
    <col min="2096" max="2096" width="19.5703125" style="17" customWidth="1"/>
    <col min="2097" max="2304" width="9.140625" style="17"/>
    <col min="2305" max="2305" width="3.5703125" style="17" bestFit="1" customWidth="1"/>
    <col min="2306" max="2306" width="13.140625" style="17" bestFit="1" customWidth="1"/>
    <col min="2307" max="2307" width="7.42578125" style="17" bestFit="1" customWidth="1"/>
    <col min="2308" max="2308" width="11.28515625" style="17" customWidth="1"/>
    <col min="2309" max="2309" width="9.7109375" style="17" customWidth="1"/>
    <col min="2310" max="2310" width="9.42578125" style="17" bestFit="1" customWidth="1"/>
    <col min="2311" max="2312" width="7.42578125" style="17" customWidth="1"/>
    <col min="2313" max="2313" width="7.28515625" style="17" customWidth="1"/>
    <col min="2314" max="2316" width="0" style="17" hidden="1" customWidth="1"/>
    <col min="2317" max="2317" width="5.7109375" style="17" bestFit="1" customWidth="1"/>
    <col min="2318" max="2318" width="0" style="17" hidden="1" customWidth="1"/>
    <col min="2319" max="2319" width="12.42578125" style="17" customWidth="1"/>
    <col min="2320" max="2320" width="6.28515625" style="17" bestFit="1" customWidth="1"/>
    <col min="2321" max="2332" width="0" style="17" hidden="1" customWidth="1"/>
    <col min="2333" max="2333" width="9.7109375" style="17" customWidth="1"/>
    <col min="2334" max="2334" width="7.140625" style="17" customWidth="1"/>
    <col min="2335" max="2340" width="0" style="17" hidden="1" customWidth="1"/>
    <col min="2341" max="2341" width="8.85546875" style="17" customWidth="1"/>
    <col min="2342" max="2342" width="8.5703125" style="17" customWidth="1"/>
    <col min="2343" max="2343" width="9.42578125" style="17" customWidth="1"/>
    <col min="2344" max="2344" width="0" style="17" hidden="1" customWidth="1"/>
    <col min="2345" max="2345" width="8.28515625" style="17" customWidth="1"/>
    <col min="2346" max="2346" width="11.7109375" style="17" customWidth="1"/>
    <col min="2347" max="2347" width="11.28515625" style="17" customWidth="1"/>
    <col min="2348" max="2348" width="0" style="17" hidden="1" customWidth="1"/>
    <col min="2349" max="2349" width="9.42578125" style="17" customWidth="1"/>
    <col min="2350" max="2351" width="0" style="17" hidden="1" customWidth="1"/>
    <col min="2352" max="2352" width="19.5703125" style="17" customWidth="1"/>
    <col min="2353" max="2560" width="9.140625" style="17"/>
    <col min="2561" max="2561" width="3.5703125" style="17" bestFit="1" customWidth="1"/>
    <col min="2562" max="2562" width="13.140625" style="17" bestFit="1" customWidth="1"/>
    <col min="2563" max="2563" width="7.42578125" style="17" bestFit="1" customWidth="1"/>
    <col min="2564" max="2564" width="11.28515625" style="17" customWidth="1"/>
    <col min="2565" max="2565" width="9.7109375" style="17" customWidth="1"/>
    <col min="2566" max="2566" width="9.42578125" style="17" bestFit="1" customWidth="1"/>
    <col min="2567" max="2568" width="7.42578125" style="17" customWidth="1"/>
    <col min="2569" max="2569" width="7.28515625" style="17" customWidth="1"/>
    <col min="2570" max="2572" width="0" style="17" hidden="1" customWidth="1"/>
    <col min="2573" max="2573" width="5.7109375" style="17" bestFit="1" customWidth="1"/>
    <col min="2574" max="2574" width="0" style="17" hidden="1" customWidth="1"/>
    <col min="2575" max="2575" width="12.42578125" style="17" customWidth="1"/>
    <col min="2576" max="2576" width="6.28515625" style="17" bestFit="1" customWidth="1"/>
    <col min="2577" max="2588" width="0" style="17" hidden="1" customWidth="1"/>
    <col min="2589" max="2589" width="9.7109375" style="17" customWidth="1"/>
    <col min="2590" max="2590" width="7.140625" style="17" customWidth="1"/>
    <col min="2591" max="2596" width="0" style="17" hidden="1" customWidth="1"/>
    <col min="2597" max="2597" width="8.85546875" style="17" customWidth="1"/>
    <col min="2598" max="2598" width="8.5703125" style="17" customWidth="1"/>
    <col min="2599" max="2599" width="9.42578125" style="17" customWidth="1"/>
    <col min="2600" max="2600" width="0" style="17" hidden="1" customWidth="1"/>
    <col min="2601" max="2601" width="8.28515625" style="17" customWidth="1"/>
    <col min="2602" max="2602" width="11.7109375" style="17" customWidth="1"/>
    <col min="2603" max="2603" width="11.28515625" style="17" customWidth="1"/>
    <col min="2604" max="2604" width="0" style="17" hidden="1" customWidth="1"/>
    <col min="2605" max="2605" width="9.42578125" style="17" customWidth="1"/>
    <col min="2606" max="2607" width="0" style="17" hidden="1" customWidth="1"/>
    <col min="2608" max="2608" width="19.5703125" style="17" customWidth="1"/>
    <col min="2609" max="2816" width="9.140625" style="17"/>
    <col min="2817" max="2817" width="3.5703125" style="17" bestFit="1" customWidth="1"/>
    <col min="2818" max="2818" width="13.140625" style="17" bestFit="1" customWidth="1"/>
    <col min="2819" max="2819" width="7.42578125" style="17" bestFit="1" customWidth="1"/>
    <col min="2820" max="2820" width="11.28515625" style="17" customWidth="1"/>
    <col min="2821" max="2821" width="9.7109375" style="17" customWidth="1"/>
    <col min="2822" max="2822" width="9.42578125" style="17" bestFit="1" customWidth="1"/>
    <col min="2823" max="2824" width="7.42578125" style="17" customWidth="1"/>
    <col min="2825" max="2825" width="7.28515625" style="17" customWidth="1"/>
    <col min="2826" max="2828" width="0" style="17" hidden="1" customWidth="1"/>
    <col min="2829" max="2829" width="5.7109375" style="17" bestFit="1" customWidth="1"/>
    <col min="2830" max="2830" width="0" style="17" hidden="1" customWidth="1"/>
    <col min="2831" max="2831" width="12.42578125" style="17" customWidth="1"/>
    <col min="2832" max="2832" width="6.28515625" style="17" bestFit="1" customWidth="1"/>
    <col min="2833" max="2844" width="0" style="17" hidden="1" customWidth="1"/>
    <col min="2845" max="2845" width="9.7109375" style="17" customWidth="1"/>
    <col min="2846" max="2846" width="7.140625" style="17" customWidth="1"/>
    <col min="2847" max="2852" width="0" style="17" hidden="1" customWidth="1"/>
    <col min="2853" max="2853" width="8.85546875" style="17" customWidth="1"/>
    <col min="2854" max="2854" width="8.5703125" style="17" customWidth="1"/>
    <col min="2855" max="2855" width="9.42578125" style="17" customWidth="1"/>
    <col min="2856" max="2856" width="0" style="17" hidden="1" customWidth="1"/>
    <col min="2857" max="2857" width="8.28515625" style="17" customWidth="1"/>
    <col min="2858" max="2858" width="11.7109375" style="17" customWidth="1"/>
    <col min="2859" max="2859" width="11.28515625" style="17" customWidth="1"/>
    <col min="2860" max="2860" width="0" style="17" hidden="1" customWidth="1"/>
    <col min="2861" max="2861" width="9.42578125" style="17" customWidth="1"/>
    <col min="2862" max="2863" width="0" style="17" hidden="1" customWidth="1"/>
    <col min="2864" max="2864" width="19.5703125" style="17" customWidth="1"/>
    <col min="2865" max="3072" width="9.140625" style="17"/>
    <col min="3073" max="3073" width="3.5703125" style="17" bestFit="1" customWidth="1"/>
    <col min="3074" max="3074" width="13.140625" style="17" bestFit="1" customWidth="1"/>
    <col min="3075" max="3075" width="7.42578125" style="17" bestFit="1" customWidth="1"/>
    <col min="3076" max="3076" width="11.28515625" style="17" customWidth="1"/>
    <col min="3077" max="3077" width="9.7109375" style="17" customWidth="1"/>
    <col min="3078" max="3078" width="9.42578125" style="17" bestFit="1" customWidth="1"/>
    <col min="3079" max="3080" width="7.42578125" style="17" customWidth="1"/>
    <col min="3081" max="3081" width="7.28515625" style="17" customWidth="1"/>
    <col min="3082" max="3084" width="0" style="17" hidden="1" customWidth="1"/>
    <col min="3085" max="3085" width="5.7109375" style="17" bestFit="1" customWidth="1"/>
    <col min="3086" max="3086" width="0" style="17" hidden="1" customWidth="1"/>
    <col min="3087" max="3087" width="12.42578125" style="17" customWidth="1"/>
    <col min="3088" max="3088" width="6.28515625" style="17" bestFit="1" customWidth="1"/>
    <col min="3089" max="3100" width="0" style="17" hidden="1" customWidth="1"/>
    <col min="3101" max="3101" width="9.7109375" style="17" customWidth="1"/>
    <col min="3102" max="3102" width="7.140625" style="17" customWidth="1"/>
    <col min="3103" max="3108" width="0" style="17" hidden="1" customWidth="1"/>
    <col min="3109" max="3109" width="8.85546875" style="17" customWidth="1"/>
    <col min="3110" max="3110" width="8.5703125" style="17" customWidth="1"/>
    <col min="3111" max="3111" width="9.42578125" style="17" customWidth="1"/>
    <col min="3112" max="3112" width="0" style="17" hidden="1" customWidth="1"/>
    <col min="3113" max="3113" width="8.28515625" style="17" customWidth="1"/>
    <col min="3114" max="3114" width="11.7109375" style="17" customWidth="1"/>
    <col min="3115" max="3115" width="11.28515625" style="17" customWidth="1"/>
    <col min="3116" max="3116" width="0" style="17" hidden="1" customWidth="1"/>
    <col min="3117" max="3117" width="9.42578125" style="17" customWidth="1"/>
    <col min="3118" max="3119" width="0" style="17" hidden="1" customWidth="1"/>
    <col min="3120" max="3120" width="19.5703125" style="17" customWidth="1"/>
    <col min="3121" max="3328" width="9.140625" style="17"/>
    <col min="3329" max="3329" width="3.5703125" style="17" bestFit="1" customWidth="1"/>
    <col min="3330" max="3330" width="13.140625" style="17" bestFit="1" customWidth="1"/>
    <col min="3331" max="3331" width="7.42578125" style="17" bestFit="1" customWidth="1"/>
    <col min="3332" max="3332" width="11.28515625" style="17" customWidth="1"/>
    <col min="3333" max="3333" width="9.7109375" style="17" customWidth="1"/>
    <col min="3334" max="3334" width="9.42578125" style="17" bestFit="1" customWidth="1"/>
    <col min="3335" max="3336" width="7.42578125" style="17" customWidth="1"/>
    <col min="3337" max="3337" width="7.28515625" style="17" customWidth="1"/>
    <col min="3338" max="3340" width="0" style="17" hidden="1" customWidth="1"/>
    <col min="3341" max="3341" width="5.7109375" style="17" bestFit="1" customWidth="1"/>
    <col min="3342" max="3342" width="0" style="17" hidden="1" customWidth="1"/>
    <col min="3343" max="3343" width="12.42578125" style="17" customWidth="1"/>
    <col min="3344" max="3344" width="6.28515625" style="17" bestFit="1" customWidth="1"/>
    <col min="3345" max="3356" width="0" style="17" hidden="1" customWidth="1"/>
    <col min="3357" max="3357" width="9.7109375" style="17" customWidth="1"/>
    <col min="3358" max="3358" width="7.140625" style="17" customWidth="1"/>
    <col min="3359" max="3364" width="0" style="17" hidden="1" customWidth="1"/>
    <col min="3365" max="3365" width="8.85546875" style="17" customWidth="1"/>
    <col min="3366" max="3366" width="8.5703125" style="17" customWidth="1"/>
    <col min="3367" max="3367" width="9.42578125" style="17" customWidth="1"/>
    <col min="3368" max="3368" width="0" style="17" hidden="1" customWidth="1"/>
    <col min="3369" max="3369" width="8.28515625" style="17" customWidth="1"/>
    <col min="3370" max="3370" width="11.7109375" style="17" customWidth="1"/>
    <col min="3371" max="3371" width="11.28515625" style="17" customWidth="1"/>
    <col min="3372" max="3372" width="0" style="17" hidden="1" customWidth="1"/>
    <col min="3373" max="3373" width="9.42578125" style="17" customWidth="1"/>
    <col min="3374" max="3375" width="0" style="17" hidden="1" customWidth="1"/>
    <col min="3376" max="3376" width="19.5703125" style="17" customWidth="1"/>
    <col min="3377" max="3584" width="9.140625" style="17"/>
    <col min="3585" max="3585" width="3.5703125" style="17" bestFit="1" customWidth="1"/>
    <col min="3586" max="3586" width="13.140625" style="17" bestFit="1" customWidth="1"/>
    <col min="3587" max="3587" width="7.42578125" style="17" bestFit="1" customWidth="1"/>
    <col min="3588" max="3588" width="11.28515625" style="17" customWidth="1"/>
    <col min="3589" max="3589" width="9.7109375" style="17" customWidth="1"/>
    <col min="3590" max="3590" width="9.42578125" style="17" bestFit="1" customWidth="1"/>
    <col min="3591" max="3592" width="7.42578125" style="17" customWidth="1"/>
    <col min="3593" max="3593" width="7.28515625" style="17" customWidth="1"/>
    <col min="3594" max="3596" width="0" style="17" hidden="1" customWidth="1"/>
    <col min="3597" max="3597" width="5.7109375" style="17" bestFit="1" customWidth="1"/>
    <col min="3598" max="3598" width="0" style="17" hidden="1" customWidth="1"/>
    <col min="3599" max="3599" width="12.42578125" style="17" customWidth="1"/>
    <col min="3600" max="3600" width="6.28515625" style="17" bestFit="1" customWidth="1"/>
    <col min="3601" max="3612" width="0" style="17" hidden="1" customWidth="1"/>
    <col min="3613" max="3613" width="9.7109375" style="17" customWidth="1"/>
    <col min="3614" max="3614" width="7.140625" style="17" customWidth="1"/>
    <col min="3615" max="3620" width="0" style="17" hidden="1" customWidth="1"/>
    <col min="3621" max="3621" width="8.85546875" style="17" customWidth="1"/>
    <col min="3622" max="3622" width="8.5703125" style="17" customWidth="1"/>
    <col min="3623" max="3623" width="9.42578125" style="17" customWidth="1"/>
    <col min="3624" max="3624" width="0" style="17" hidden="1" customWidth="1"/>
    <col min="3625" max="3625" width="8.28515625" style="17" customWidth="1"/>
    <col min="3626" max="3626" width="11.7109375" style="17" customWidth="1"/>
    <col min="3627" max="3627" width="11.28515625" style="17" customWidth="1"/>
    <col min="3628" max="3628" width="0" style="17" hidden="1" customWidth="1"/>
    <col min="3629" max="3629" width="9.42578125" style="17" customWidth="1"/>
    <col min="3630" max="3631" width="0" style="17" hidden="1" customWidth="1"/>
    <col min="3632" max="3632" width="19.5703125" style="17" customWidth="1"/>
    <col min="3633" max="3840" width="9.140625" style="17"/>
    <col min="3841" max="3841" width="3.5703125" style="17" bestFit="1" customWidth="1"/>
    <col min="3842" max="3842" width="13.140625" style="17" bestFit="1" customWidth="1"/>
    <col min="3843" max="3843" width="7.42578125" style="17" bestFit="1" customWidth="1"/>
    <col min="3844" max="3844" width="11.28515625" style="17" customWidth="1"/>
    <col min="3845" max="3845" width="9.7109375" style="17" customWidth="1"/>
    <col min="3846" max="3846" width="9.42578125" style="17" bestFit="1" customWidth="1"/>
    <col min="3847" max="3848" width="7.42578125" style="17" customWidth="1"/>
    <col min="3849" max="3849" width="7.28515625" style="17" customWidth="1"/>
    <col min="3850" max="3852" width="0" style="17" hidden="1" customWidth="1"/>
    <col min="3853" max="3853" width="5.7109375" style="17" bestFit="1" customWidth="1"/>
    <col min="3854" max="3854" width="0" style="17" hidden="1" customWidth="1"/>
    <col min="3855" max="3855" width="12.42578125" style="17" customWidth="1"/>
    <col min="3856" max="3856" width="6.28515625" style="17" bestFit="1" customWidth="1"/>
    <col min="3857" max="3868" width="0" style="17" hidden="1" customWidth="1"/>
    <col min="3869" max="3869" width="9.7109375" style="17" customWidth="1"/>
    <col min="3870" max="3870" width="7.140625" style="17" customWidth="1"/>
    <col min="3871" max="3876" width="0" style="17" hidden="1" customWidth="1"/>
    <col min="3877" max="3877" width="8.85546875" style="17" customWidth="1"/>
    <col min="3878" max="3878" width="8.5703125" style="17" customWidth="1"/>
    <col min="3879" max="3879" width="9.42578125" style="17" customWidth="1"/>
    <col min="3880" max="3880" width="0" style="17" hidden="1" customWidth="1"/>
    <col min="3881" max="3881" width="8.28515625" style="17" customWidth="1"/>
    <col min="3882" max="3882" width="11.7109375" style="17" customWidth="1"/>
    <col min="3883" max="3883" width="11.28515625" style="17" customWidth="1"/>
    <col min="3884" max="3884" width="0" style="17" hidden="1" customWidth="1"/>
    <col min="3885" max="3885" width="9.42578125" style="17" customWidth="1"/>
    <col min="3886" max="3887" width="0" style="17" hidden="1" customWidth="1"/>
    <col min="3888" max="3888" width="19.5703125" style="17" customWidth="1"/>
    <col min="3889" max="4096" width="9.140625" style="17"/>
    <col min="4097" max="4097" width="3.5703125" style="17" bestFit="1" customWidth="1"/>
    <col min="4098" max="4098" width="13.140625" style="17" bestFit="1" customWidth="1"/>
    <col min="4099" max="4099" width="7.42578125" style="17" bestFit="1" customWidth="1"/>
    <col min="4100" max="4100" width="11.28515625" style="17" customWidth="1"/>
    <col min="4101" max="4101" width="9.7109375" style="17" customWidth="1"/>
    <col min="4102" max="4102" width="9.42578125" style="17" bestFit="1" customWidth="1"/>
    <col min="4103" max="4104" width="7.42578125" style="17" customWidth="1"/>
    <col min="4105" max="4105" width="7.28515625" style="17" customWidth="1"/>
    <col min="4106" max="4108" width="0" style="17" hidden="1" customWidth="1"/>
    <col min="4109" max="4109" width="5.7109375" style="17" bestFit="1" customWidth="1"/>
    <col min="4110" max="4110" width="0" style="17" hidden="1" customWidth="1"/>
    <col min="4111" max="4111" width="12.42578125" style="17" customWidth="1"/>
    <col min="4112" max="4112" width="6.28515625" style="17" bestFit="1" customWidth="1"/>
    <col min="4113" max="4124" width="0" style="17" hidden="1" customWidth="1"/>
    <col min="4125" max="4125" width="9.7109375" style="17" customWidth="1"/>
    <col min="4126" max="4126" width="7.140625" style="17" customWidth="1"/>
    <col min="4127" max="4132" width="0" style="17" hidden="1" customWidth="1"/>
    <col min="4133" max="4133" width="8.85546875" style="17" customWidth="1"/>
    <col min="4134" max="4134" width="8.5703125" style="17" customWidth="1"/>
    <col min="4135" max="4135" width="9.42578125" style="17" customWidth="1"/>
    <col min="4136" max="4136" width="0" style="17" hidden="1" customWidth="1"/>
    <col min="4137" max="4137" width="8.28515625" style="17" customWidth="1"/>
    <col min="4138" max="4138" width="11.7109375" style="17" customWidth="1"/>
    <col min="4139" max="4139" width="11.28515625" style="17" customWidth="1"/>
    <col min="4140" max="4140" width="0" style="17" hidden="1" customWidth="1"/>
    <col min="4141" max="4141" width="9.42578125" style="17" customWidth="1"/>
    <col min="4142" max="4143" width="0" style="17" hidden="1" customWidth="1"/>
    <col min="4144" max="4144" width="19.5703125" style="17" customWidth="1"/>
    <col min="4145" max="4352" width="9.140625" style="17"/>
    <col min="4353" max="4353" width="3.5703125" style="17" bestFit="1" customWidth="1"/>
    <col min="4354" max="4354" width="13.140625" style="17" bestFit="1" customWidth="1"/>
    <col min="4355" max="4355" width="7.42578125" style="17" bestFit="1" customWidth="1"/>
    <col min="4356" max="4356" width="11.28515625" style="17" customWidth="1"/>
    <col min="4357" max="4357" width="9.7109375" style="17" customWidth="1"/>
    <col min="4358" max="4358" width="9.42578125" style="17" bestFit="1" customWidth="1"/>
    <col min="4359" max="4360" width="7.42578125" style="17" customWidth="1"/>
    <col min="4361" max="4361" width="7.28515625" style="17" customWidth="1"/>
    <col min="4362" max="4364" width="0" style="17" hidden="1" customWidth="1"/>
    <col min="4365" max="4365" width="5.7109375" style="17" bestFit="1" customWidth="1"/>
    <col min="4366" max="4366" width="0" style="17" hidden="1" customWidth="1"/>
    <col min="4367" max="4367" width="12.42578125" style="17" customWidth="1"/>
    <col min="4368" max="4368" width="6.28515625" style="17" bestFit="1" customWidth="1"/>
    <col min="4369" max="4380" width="0" style="17" hidden="1" customWidth="1"/>
    <col min="4381" max="4381" width="9.7109375" style="17" customWidth="1"/>
    <col min="4382" max="4382" width="7.140625" style="17" customWidth="1"/>
    <col min="4383" max="4388" width="0" style="17" hidden="1" customWidth="1"/>
    <col min="4389" max="4389" width="8.85546875" style="17" customWidth="1"/>
    <col min="4390" max="4390" width="8.5703125" style="17" customWidth="1"/>
    <col min="4391" max="4391" width="9.42578125" style="17" customWidth="1"/>
    <col min="4392" max="4392" width="0" style="17" hidden="1" customWidth="1"/>
    <col min="4393" max="4393" width="8.28515625" style="17" customWidth="1"/>
    <col min="4394" max="4394" width="11.7109375" style="17" customWidth="1"/>
    <col min="4395" max="4395" width="11.28515625" style="17" customWidth="1"/>
    <col min="4396" max="4396" width="0" style="17" hidden="1" customWidth="1"/>
    <col min="4397" max="4397" width="9.42578125" style="17" customWidth="1"/>
    <col min="4398" max="4399" width="0" style="17" hidden="1" customWidth="1"/>
    <col min="4400" max="4400" width="19.5703125" style="17" customWidth="1"/>
    <col min="4401" max="4608" width="9.140625" style="17"/>
    <col min="4609" max="4609" width="3.5703125" style="17" bestFit="1" customWidth="1"/>
    <col min="4610" max="4610" width="13.140625" style="17" bestFit="1" customWidth="1"/>
    <col min="4611" max="4611" width="7.42578125" style="17" bestFit="1" customWidth="1"/>
    <col min="4612" max="4612" width="11.28515625" style="17" customWidth="1"/>
    <col min="4613" max="4613" width="9.7109375" style="17" customWidth="1"/>
    <col min="4614" max="4614" width="9.42578125" style="17" bestFit="1" customWidth="1"/>
    <col min="4615" max="4616" width="7.42578125" style="17" customWidth="1"/>
    <col min="4617" max="4617" width="7.28515625" style="17" customWidth="1"/>
    <col min="4618" max="4620" width="0" style="17" hidden="1" customWidth="1"/>
    <col min="4621" max="4621" width="5.7109375" style="17" bestFit="1" customWidth="1"/>
    <col min="4622" max="4622" width="0" style="17" hidden="1" customWidth="1"/>
    <col min="4623" max="4623" width="12.42578125" style="17" customWidth="1"/>
    <col min="4624" max="4624" width="6.28515625" style="17" bestFit="1" customWidth="1"/>
    <col min="4625" max="4636" width="0" style="17" hidden="1" customWidth="1"/>
    <col min="4637" max="4637" width="9.7109375" style="17" customWidth="1"/>
    <col min="4638" max="4638" width="7.140625" style="17" customWidth="1"/>
    <col min="4639" max="4644" width="0" style="17" hidden="1" customWidth="1"/>
    <col min="4645" max="4645" width="8.85546875" style="17" customWidth="1"/>
    <col min="4646" max="4646" width="8.5703125" style="17" customWidth="1"/>
    <col min="4647" max="4647" width="9.42578125" style="17" customWidth="1"/>
    <col min="4648" max="4648" width="0" style="17" hidden="1" customWidth="1"/>
    <col min="4649" max="4649" width="8.28515625" style="17" customWidth="1"/>
    <col min="4650" max="4650" width="11.7109375" style="17" customWidth="1"/>
    <col min="4651" max="4651" width="11.28515625" style="17" customWidth="1"/>
    <col min="4652" max="4652" width="0" style="17" hidden="1" customWidth="1"/>
    <col min="4653" max="4653" width="9.42578125" style="17" customWidth="1"/>
    <col min="4654" max="4655" width="0" style="17" hidden="1" customWidth="1"/>
    <col min="4656" max="4656" width="19.5703125" style="17" customWidth="1"/>
    <col min="4657" max="4864" width="9.140625" style="17"/>
    <col min="4865" max="4865" width="3.5703125" style="17" bestFit="1" customWidth="1"/>
    <col min="4866" max="4866" width="13.140625" style="17" bestFit="1" customWidth="1"/>
    <col min="4867" max="4867" width="7.42578125" style="17" bestFit="1" customWidth="1"/>
    <col min="4868" max="4868" width="11.28515625" style="17" customWidth="1"/>
    <col min="4869" max="4869" width="9.7109375" style="17" customWidth="1"/>
    <col min="4870" max="4870" width="9.42578125" style="17" bestFit="1" customWidth="1"/>
    <col min="4871" max="4872" width="7.42578125" style="17" customWidth="1"/>
    <col min="4873" max="4873" width="7.28515625" style="17" customWidth="1"/>
    <col min="4874" max="4876" width="0" style="17" hidden="1" customWidth="1"/>
    <col min="4877" max="4877" width="5.7109375" style="17" bestFit="1" customWidth="1"/>
    <col min="4878" max="4878" width="0" style="17" hidden="1" customWidth="1"/>
    <col min="4879" max="4879" width="12.42578125" style="17" customWidth="1"/>
    <col min="4880" max="4880" width="6.28515625" style="17" bestFit="1" customWidth="1"/>
    <col min="4881" max="4892" width="0" style="17" hidden="1" customWidth="1"/>
    <col min="4893" max="4893" width="9.7109375" style="17" customWidth="1"/>
    <col min="4894" max="4894" width="7.140625" style="17" customWidth="1"/>
    <col min="4895" max="4900" width="0" style="17" hidden="1" customWidth="1"/>
    <col min="4901" max="4901" width="8.85546875" style="17" customWidth="1"/>
    <col min="4902" max="4902" width="8.5703125" style="17" customWidth="1"/>
    <col min="4903" max="4903" width="9.42578125" style="17" customWidth="1"/>
    <col min="4904" max="4904" width="0" style="17" hidden="1" customWidth="1"/>
    <col min="4905" max="4905" width="8.28515625" style="17" customWidth="1"/>
    <col min="4906" max="4906" width="11.7109375" style="17" customWidth="1"/>
    <col min="4907" max="4907" width="11.28515625" style="17" customWidth="1"/>
    <col min="4908" max="4908" width="0" style="17" hidden="1" customWidth="1"/>
    <col min="4909" max="4909" width="9.42578125" style="17" customWidth="1"/>
    <col min="4910" max="4911" width="0" style="17" hidden="1" customWidth="1"/>
    <col min="4912" max="4912" width="19.5703125" style="17" customWidth="1"/>
    <col min="4913" max="5120" width="9.140625" style="17"/>
    <col min="5121" max="5121" width="3.5703125" style="17" bestFit="1" customWidth="1"/>
    <col min="5122" max="5122" width="13.140625" style="17" bestFit="1" customWidth="1"/>
    <col min="5123" max="5123" width="7.42578125" style="17" bestFit="1" customWidth="1"/>
    <col min="5124" max="5124" width="11.28515625" style="17" customWidth="1"/>
    <col min="5125" max="5125" width="9.7109375" style="17" customWidth="1"/>
    <col min="5126" max="5126" width="9.42578125" style="17" bestFit="1" customWidth="1"/>
    <col min="5127" max="5128" width="7.42578125" style="17" customWidth="1"/>
    <col min="5129" max="5129" width="7.28515625" style="17" customWidth="1"/>
    <col min="5130" max="5132" width="0" style="17" hidden="1" customWidth="1"/>
    <col min="5133" max="5133" width="5.7109375" style="17" bestFit="1" customWidth="1"/>
    <col min="5134" max="5134" width="0" style="17" hidden="1" customWidth="1"/>
    <col min="5135" max="5135" width="12.42578125" style="17" customWidth="1"/>
    <col min="5136" max="5136" width="6.28515625" style="17" bestFit="1" customWidth="1"/>
    <col min="5137" max="5148" width="0" style="17" hidden="1" customWidth="1"/>
    <col min="5149" max="5149" width="9.7109375" style="17" customWidth="1"/>
    <col min="5150" max="5150" width="7.140625" style="17" customWidth="1"/>
    <col min="5151" max="5156" width="0" style="17" hidden="1" customWidth="1"/>
    <col min="5157" max="5157" width="8.85546875" style="17" customWidth="1"/>
    <col min="5158" max="5158" width="8.5703125" style="17" customWidth="1"/>
    <col min="5159" max="5159" width="9.42578125" style="17" customWidth="1"/>
    <col min="5160" max="5160" width="0" style="17" hidden="1" customWidth="1"/>
    <col min="5161" max="5161" width="8.28515625" style="17" customWidth="1"/>
    <col min="5162" max="5162" width="11.7109375" style="17" customWidth="1"/>
    <col min="5163" max="5163" width="11.28515625" style="17" customWidth="1"/>
    <col min="5164" max="5164" width="0" style="17" hidden="1" customWidth="1"/>
    <col min="5165" max="5165" width="9.42578125" style="17" customWidth="1"/>
    <col min="5166" max="5167" width="0" style="17" hidden="1" customWidth="1"/>
    <col min="5168" max="5168" width="19.5703125" style="17" customWidth="1"/>
    <col min="5169" max="5376" width="9.140625" style="17"/>
    <col min="5377" max="5377" width="3.5703125" style="17" bestFit="1" customWidth="1"/>
    <col min="5378" max="5378" width="13.140625" style="17" bestFit="1" customWidth="1"/>
    <col min="5379" max="5379" width="7.42578125" style="17" bestFit="1" customWidth="1"/>
    <col min="5380" max="5380" width="11.28515625" style="17" customWidth="1"/>
    <col min="5381" max="5381" width="9.7109375" style="17" customWidth="1"/>
    <col min="5382" max="5382" width="9.42578125" style="17" bestFit="1" customWidth="1"/>
    <col min="5383" max="5384" width="7.42578125" style="17" customWidth="1"/>
    <col min="5385" max="5385" width="7.28515625" style="17" customWidth="1"/>
    <col min="5386" max="5388" width="0" style="17" hidden="1" customWidth="1"/>
    <col min="5389" max="5389" width="5.7109375" style="17" bestFit="1" customWidth="1"/>
    <col min="5390" max="5390" width="0" style="17" hidden="1" customWidth="1"/>
    <col min="5391" max="5391" width="12.42578125" style="17" customWidth="1"/>
    <col min="5392" max="5392" width="6.28515625" style="17" bestFit="1" customWidth="1"/>
    <col min="5393" max="5404" width="0" style="17" hidden="1" customWidth="1"/>
    <col min="5405" max="5405" width="9.7109375" style="17" customWidth="1"/>
    <col min="5406" max="5406" width="7.140625" style="17" customWidth="1"/>
    <col min="5407" max="5412" width="0" style="17" hidden="1" customWidth="1"/>
    <col min="5413" max="5413" width="8.85546875" style="17" customWidth="1"/>
    <col min="5414" max="5414" width="8.5703125" style="17" customWidth="1"/>
    <col min="5415" max="5415" width="9.42578125" style="17" customWidth="1"/>
    <col min="5416" max="5416" width="0" style="17" hidden="1" customWidth="1"/>
    <col min="5417" max="5417" width="8.28515625" style="17" customWidth="1"/>
    <col min="5418" max="5418" width="11.7109375" style="17" customWidth="1"/>
    <col min="5419" max="5419" width="11.28515625" style="17" customWidth="1"/>
    <col min="5420" max="5420" width="0" style="17" hidden="1" customWidth="1"/>
    <col min="5421" max="5421" width="9.42578125" style="17" customWidth="1"/>
    <col min="5422" max="5423" width="0" style="17" hidden="1" customWidth="1"/>
    <col min="5424" max="5424" width="19.5703125" style="17" customWidth="1"/>
    <col min="5425" max="5632" width="9.140625" style="17"/>
    <col min="5633" max="5633" width="3.5703125" style="17" bestFit="1" customWidth="1"/>
    <col min="5634" max="5634" width="13.140625" style="17" bestFit="1" customWidth="1"/>
    <col min="5635" max="5635" width="7.42578125" style="17" bestFit="1" customWidth="1"/>
    <col min="5636" max="5636" width="11.28515625" style="17" customWidth="1"/>
    <col min="5637" max="5637" width="9.7109375" style="17" customWidth="1"/>
    <col min="5638" max="5638" width="9.42578125" style="17" bestFit="1" customWidth="1"/>
    <col min="5639" max="5640" width="7.42578125" style="17" customWidth="1"/>
    <col min="5641" max="5641" width="7.28515625" style="17" customWidth="1"/>
    <col min="5642" max="5644" width="0" style="17" hidden="1" customWidth="1"/>
    <col min="5645" max="5645" width="5.7109375" style="17" bestFit="1" customWidth="1"/>
    <col min="5646" max="5646" width="0" style="17" hidden="1" customWidth="1"/>
    <col min="5647" max="5647" width="12.42578125" style="17" customWidth="1"/>
    <col min="5648" max="5648" width="6.28515625" style="17" bestFit="1" customWidth="1"/>
    <col min="5649" max="5660" width="0" style="17" hidden="1" customWidth="1"/>
    <col min="5661" max="5661" width="9.7109375" style="17" customWidth="1"/>
    <col min="5662" max="5662" width="7.140625" style="17" customWidth="1"/>
    <col min="5663" max="5668" width="0" style="17" hidden="1" customWidth="1"/>
    <col min="5669" max="5669" width="8.85546875" style="17" customWidth="1"/>
    <col min="5670" max="5670" width="8.5703125" style="17" customWidth="1"/>
    <col min="5671" max="5671" width="9.42578125" style="17" customWidth="1"/>
    <col min="5672" max="5672" width="0" style="17" hidden="1" customWidth="1"/>
    <col min="5673" max="5673" width="8.28515625" style="17" customWidth="1"/>
    <col min="5674" max="5674" width="11.7109375" style="17" customWidth="1"/>
    <col min="5675" max="5675" width="11.28515625" style="17" customWidth="1"/>
    <col min="5676" max="5676" width="0" style="17" hidden="1" customWidth="1"/>
    <col min="5677" max="5677" width="9.42578125" style="17" customWidth="1"/>
    <col min="5678" max="5679" width="0" style="17" hidden="1" customWidth="1"/>
    <col min="5680" max="5680" width="19.5703125" style="17" customWidth="1"/>
    <col min="5681" max="5888" width="9.140625" style="17"/>
    <col min="5889" max="5889" width="3.5703125" style="17" bestFit="1" customWidth="1"/>
    <col min="5890" max="5890" width="13.140625" style="17" bestFit="1" customWidth="1"/>
    <col min="5891" max="5891" width="7.42578125" style="17" bestFit="1" customWidth="1"/>
    <col min="5892" max="5892" width="11.28515625" style="17" customWidth="1"/>
    <col min="5893" max="5893" width="9.7109375" style="17" customWidth="1"/>
    <col min="5894" max="5894" width="9.42578125" style="17" bestFit="1" customWidth="1"/>
    <col min="5895" max="5896" width="7.42578125" style="17" customWidth="1"/>
    <col min="5897" max="5897" width="7.28515625" style="17" customWidth="1"/>
    <col min="5898" max="5900" width="0" style="17" hidden="1" customWidth="1"/>
    <col min="5901" max="5901" width="5.7109375" style="17" bestFit="1" customWidth="1"/>
    <col min="5902" max="5902" width="0" style="17" hidden="1" customWidth="1"/>
    <col min="5903" max="5903" width="12.42578125" style="17" customWidth="1"/>
    <col min="5904" max="5904" width="6.28515625" style="17" bestFit="1" customWidth="1"/>
    <col min="5905" max="5916" width="0" style="17" hidden="1" customWidth="1"/>
    <col min="5917" max="5917" width="9.7109375" style="17" customWidth="1"/>
    <col min="5918" max="5918" width="7.140625" style="17" customWidth="1"/>
    <col min="5919" max="5924" width="0" style="17" hidden="1" customWidth="1"/>
    <col min="5925" max="5925" width="8.85546875" style="17" customWidth="1"/>
    <col min="5926" max="5926" width="8.5703125" style="17" customWidth="1"/>
    <col min="5927" max="5927" width="9.42578125" style="17" customWidth="1"/>
    <col min="5928" max="5928" width="0" style="17" hidden="1" customWidth="1"/>
    <col min="5929" max="5929" width="8.28515625" style="17" customWidth="1"/>
    <col min="5930" max="5930" width="11.7109375" style="17" customWidth="1"/>
    <col min="5931" max="5931" width="11.28515625" style="17" customWidth="1"/>
    <col min="5932" max="5932" width="0" style="17" hidden="1" customWidth="1"/>
    <col min="5933" max="5933" width="9.42578125" style="17" customWidth="1"/>
    <col min="5934" max="5935" width="0" style="17" hidden="1" customWidth="1"/>
    <col min="5936" max="5936" width="19.5703125" style="17" customWidth="1"/>
    <col min="5937" max="6144" width="9.140625" style="17"/>
    <col min="6145" max="6145" width="3.5703125" style="17" bestFit="1" customWidth="1"/>
    <col min="6146" max="6146" width="13.140625" style="17" bestFit="1" customWidth="1"/>
    <col min="6147" max="6147" width="7.42578125" style="17" bestFit="1" customWidth="1"/>
    <col min="6148" max="6148" width="11.28515625" style="17" customWidth="1"/>
    <col min="6149" max="6149" width="9.7109375" style="17" customWidth="1"/>
    <col min="6150" max="6150" width="9.42578125" style="17" bestFit="1" customWidth="1"/>
    <col min="6151" max="6152" width="7.42578125" style="17" customWidth="1"/>
    <col min="6153" max="6153" width="7.28515625" style="17" customWidth="1"/>
    <col min="6154" max="6156" width="0" style="17" hidden="1" customWidth="1"/>
    <col min="6157" max="6157" width="5.7109375" style="17" bestFit="1" customWidth="1"/>
    <col min="6158" max="6158" width="0" style="17" hidden="1" customWidth="1"/>
    <col min="6159" max="6159" width="12.42578125" style="17" customWidth="1"/>
    <col min="6160" max="6160" width="6.28515625" style="17" bestFit="1" customWidth="1"/>
    <col min="6161" max="6172" width="0" style="17" hidden="1" customWidth="1"/>
    <col min="6173" max="6173" width="9.7109375" style="17" customWidth="1"/>
    <col min="6174" max="6174" width="7.140625" style="17" customWidth="1"/>
    <col min="6175" max="6180" width="0" style="17" hidden="1" customWidth="1"/>
    <col min="6181" max="6181" width="8.85546875" style="17" customWidth="1"/>
    <col min="6182" max="6182" width="8.5703125" style="17" customWidth="1"/>
    <col min="6183" max="6183" width="9.42578125" style="17" customWidth="1"/>
    <col min="6184" max="6184" width="0" style="17" hidden="1" customWidth="1"/>
    <col min="6185" max="6185" width="8.28515625" style="17" customWidth="1"/>
    <col min="6186" max="6186" width="11.7109375" style="17" customWidth="1"/>
    <col min="6187" max="6187" width="11.28515625" style="17" customWidth="1"/>
    <col min="6188" max="6188" width="0" style="17" hidden="1" customWidth="1"/>
    <col min="6189" max="6189" width="9.42578125" style="17" customWidth="1"/>
    <col min="6190" max="6191" width="0" style="17" hidden="1" customWidth="1"/>
    <col min="6192" max="6192" width="19.5703125" style="17" customWidth="1"/>
    <col min="6193" max="6400" width="9.140625" style="17"/>
    <col min="6401" max="6401" width="3.5703125" style="17" bestFit="1" customWidth="1"/>
    <col min="6402" max="6402" width="13.140625" style="17" bestFit="1" customWidth="1"/>
    <col min="6403" max="6403" width="7.42578125" style="17" bestFit="1" customWidth="1"/>
    <col min="6404" max="6404" width="11.28515625" style="17" customWidth="1"/>
    <col min="6405" max="6405" width="9.7109375" style="17" customWidth="1"/>
    <col min="6406" max="6406" width="9.42578125" style="17" bestFit="1" customWidth="1"/>
    <col min="6407" max="6408" width="7.42578125" style="17" customWidth="1"/>
    <col min="6409" max="6409" width="7.28515625" style="17" customWidth="1"/>
    <col min="6410" max="6412" width="0" style="17" hidden="1" customWidth="1"/>
    <col min="6413" max="6413" width="5.7109375" style="17" bestFit="1" customWidth="1"/>
    <col min="6414" max="6414" width="0" style="17" hidden="1" customWidth="1"/>
    <col min="6415" max="6415" width="12.42578125" style="17" customWidth="1"/>
    <col min="6416" max="6416" width="6.28515625" style="17" bestFit="1" customWidth="1"/>
    <col min="6417" max="6428" width="0" style="17" hidden="1" customWidth="1"/>
    <col min="6429" max="6429" width="9.7109375" style="17" customWidth="1"/>
    <col min="6430" max="6430" width="7.140625" style="17" customWidth="1"/>
    <col min="6431" max="6436" width="0" style="17" hidden="1" customWidth="1"/>
    <col min="6437" max="6437" width="8.85546875" style="17" customWidth="1"/>
    <col min="6438" max="6438" width="8.5703125" style="17" customWidth="1"/>
    <col min="6439" max="6439" width="9.42578125" style="17" customWidth="1"/>
    <col min="6440" max="6440" width="0" style="17" hidden="1" customWidth="1"/>
    <col min="6441" max="6441" width="8.28515625" style="17" customWidth="1"/>
    <col min="6442" max="6442" width="11.7109375" style="17" customWidth="1"/>
    <col min="6443" max="6443" width="11.28515625" style="17" customWidth="1"/>
    <col min="6444" max="6444" width="0" style="17" hidden="1" customWidth="1"/>
    <col min="6445" max="6445" width="9.42578125" style="17" customWidth="1"/>
    <col min="6446" max="6447" width="0" style="17" hidden="1" customWidth="1"/>
    <col min="6448" max="6448" width="19.5703125" style="17" customWidth="1"/>
    <col min="6449" max="6656" width="9.140625" style="17"/>
    <col min="6657" max="6657" width="3.5703125" style="17" bestFit="1" customWidth="1"/>
    <col min="6658" max="6658" width="13.140625" style="17" bestFit="1" customWidth="1"/>
    <col min="6659" max="6659" width="7.42578125" style="17" bestFit="1" customWidth="1"/>
    <col min="6660" max="6660" width="11.28515625" style="17" customWidth="1"/>
    <col min="6661" max="6661" width="9.7109375" style="17" customWidth="1"/>
    <col min="6662" max="6662" width="9.42578125" style="17" bestFit="1" customWidth="1"/>
    <col min="6663" max="6664" width="7.42578125" style="17" customWidth="1"/>
    <col min="6665" max="6665" width="7.28515625" style="17" customWidth="1"/>
    <col min="6666" max="6668" width="0" style="17" hidden="1" customWidth="1"/>
    <col min="6669" max="6669" width="5.7109375" style="17" bestFit="1" customWidth="1"/>
    <col min="6670" max="6670" width="0" style="17" hidden="1" customWidth="1"/>
    <col min="6671" max="6671" width="12.42578125" style="17" customWidth="1"/>
    <col min="6672" max="6672" width="6.28515625" style="17" bestFit="1" customWidth="1"/>
    <col min="6673" max="6684" width="0" style="17" hidden="1" customWidth="1"/>
    <col min="6685" max="6685" width="9.7109375" style="17" customWidth="1"/>
    <col min="6686" max="6686" width="7.140625" style="17" customWidth="1"/>
    <col min="6687" max="6692" width="0" style="17" hidden="1" customWidth="1"/>
    <col min="6693" max="6693" width="8.85546875" style="17" customWidth="1"/>
    <col min="6694" max="6694" width="8.5703125" style="17" customWidth="1"/>
    <col min="6695" max="6695" width="9.42578125" style="17" customWidth="1"/>
    <col min="6696" max="6696" width="0" style="17" hidden="1" customWidth="1"/>
    <col min="6697" max="6697" width="8.28515625" style="17" customWidth="1"/>
    <col min="6698" max="6698" width="11.7109375" style="17" customWidth="1"/>
    <col min="6699" max="6699" width="11.28515625" style="17" customWidth="1"/>
    <col min="6700" max="6700" width="0" style="17" hidden="1" customWidth="1"/>
    <col min="6701" max="6701" width="9.42578125" style="17" customWidth="1"/>
    <col min="6702" max="6703" width="0" style="17" hidden="1" customWidth="1"/>
    <col min="6704" max="6704" width="19.5703125" style="17" customWidth="1"/>
    <col min="6705" max="6912" width="9.140625" style="17"/>
    <col min="6913" max="6913" width="3.5703125" style="17" bestFit="1" customWidth="1"/>
    <col min="6914" max="6914" width="13.140625" style="17" bestFit="1" customWidth="1"/>
    <col min="6915" max="6915" width="7.42578125" style="17" bestFit="1" customWidth="1"/>
    <col min="6916" max="6916" width="11.28515625" style="17" customWidth="1"/>
    <col min="6917" max="6917" width="9.7109375" style="17" customWidth="1"/>
    <col min="6918" max="6918" width="9.42578125" style="17" bestFit="1" customWidth="1"/>
    <col min="6919" max="6920" width="7.42578125" style="17" customWidth="1"/>
    <col min="6921" max="6921" width="7.28515625" style="17" customWidth="1"/>
    <col min="6922" max="6924" width="0" style="17" hidden="1" customWidth="1"/>
    <col min="6925" max="6925" width="5.7109375" style="17" bestFit="1" customWidth="1"/>
    <col min="6926" max="6926" width="0" style="17" hidden="1" customWidth="1"/>
    <col min="6927" max="6927" width="12.42578125" style="17" customWidth="1"/>
    <col min="6928" max="6928" width="6.28515625" style="17" bestFit="1" customWidth="1"/>
    <col min="6929" max="6940" width="0" style="17" hidden="1" customWidth="1"/>
    <col min="6941" max="6941" width="9.7109375" style="17" customWidth="1"/>
    <col min="6942" max="6942" width="7.140625" style="17" customWidth="1"/>
    <col min="6943" max="6948" width="0" style="17" hidden="1" customWidth="1"/>
    <col min="6949" max="6949" width="8.85546875" style="17" customWidth="1"/>
    <col min="6950" max="6950" width="8.5703125" style="17" customWidth="1"/>
    <col min="6951" max="6951" width="9.42578125" style="17" customWidth="1"/>
    <col min="6952" max="6952" width="0" style="17" hidden="1" customWidth="1"/>
    <col min="6953" max="6953" width="8.28515625" style="17" customWidth="1"/>
    <col min="6954" max="6954" width="11.7109375" style="17" customWidth="1"/>
    <col min="6955" max="6955" width="11.28515625" style="17" customWidth="1"/>
    <col min="6956" max="6956" width="0" style="17" hidden="1" customWidth="1"/>
    <col min="6957" max="6957" width="9.42578125" style="17" customWidth="1"/>
    <col min="6958" max="6959" width="0" style="17" hidden="1" customWidth="1"/>
    <col min="6960" max="6960" width="19.5703125" style="17" customWidth="1"/>
    <col min="6961" max="7168" width="9.140625" style="17"/>
    <col min="7169" max="7169" width="3.5703125" style="17" bestFit="1" customWidth="1"/>
    <col min="7170" max="7170" width="13.140625" style="17" bestFit="1" customWidth="1"/>
    <col min="7171" max="7171" width="7.42578125" style="17" bestFit="1" customWidth="1"/>
    <col min="7172" max="7172" width="11.28515625" style="17" customWidth="1"/>
    <col min="7173" max="7173" width="9.7109375" style="17" customWidth="1"/>
    <col min="7174" max="7174" width="9.42578125" style="17" bestFit="1" customWidth="1"/>
    <col min="7175" max="7176" width="7.42578125" style="17" customWidth="1"/>
    <col min="7177" max="7177" width="7.28515625" style="17" customWidth="1"/>
    <col min="7178" max="7180" width="0" style="17" hidden="1" customWidth="1"/>
    <col min="7181" max="7181" width="5.7109375" style="17" bestFit="1" customWidth="1"/>
    <col min="7182" max="7182" width="0" style="17" hidden="1" customWidth="1"/>
    <col min="7183" max="7183" width="12.42578125" style="17" customWidth="1"/>
    <col min="7184" max="7184" width="6.28515625" style="17" bestFit="1" customWidth="1"/>
    <col min="7185" max="7196" width="0" style="17" hidden="1" customWidth="1"/>
    <col min="7197" max="7197" width="9.7109375" style="17" customWidth="1"/>
    <col min="7198" max="7198" width="7.140625" style="17" customWidth="1"/>
    <col min="7199" max="7204" width="0" style="17" hidden="1" customWidth="1"/>
    <col min="7205" max="7205" width="8.85546875" style="17" customWidth="1"/>
    <col min="7206" max="7206" width="8.5703125" style="17" customWidth="1"/>
    <col min="7207" max="7207" width="9.42578125" style="17" customWidth="1"/>
    <col min="7208" max="7208" width="0" style="17" hidden="1" customWidth="1"/>
    <col min="7209" max="7209" width="8.28515625" style="17" customWidth="1"/>
    <col min="7210" max="7210" width="11.7109375" style="17" customWidth="1"/>
    <col min="7211" max="7211" width="11.28515625" style="17" customWidth="1"/>
    <col min="7212" max="7212" width="0" style="17" hidden="1" customWidth="1"/>
    <col min="7213" max="7213" width="9.42578125" style="17" customWidth="1"/>
    <col min="7214" max="7215" width="0" style="17" hidden="1" customWidth="1"/>
    <col min="7216" max="7216" width="19.5703125" style="17" customWidth="1"/>
    <col min="7217" max="7424" width="9.140625" style="17"/>
    <col min="7425" max="7425" width="3.5703125" style="17" bestFit="1" customWidth="1"/>
    <col min="7426" max="7426" width="13.140625" style="17" bestFit="1" customWidth="1"/>
    <col min="7427" max="7427" width="7.42578125" style="17" bestFit="1" customWidth="1"/>
    <col min="7428" max="7428" width="11.28515625" style="17" customWidth="1"/>
    <col min="7429" max="7429" width="9.7109375" style="17" customWidth="1"/>
    <col min="7430" max="7430" width="9.42578125" style="17" bestFit="1" customWidth="1"/>
    <col min="7431" max="7432" width="7.42578125" style="17" customWidth="1"/>
    <col min="7433" max="7433" width="7.28515625" style="17" customWidth="1"/>
    <col min="7434" max="7436" width="0" style="17" hidden="1" customWidth="1"/>
    <col min="7437" max="7437" width="5.7109375" style="17" bestFit="1" customWidth="1"/>
    <col min="7438" max="7438" width="0" style="17" hidden="1" customWidth="1"/>
    <col min="7439" max="7439" width="12.42578125" style="17" customWidth="1"/>
    <col min="7440" max="7440" width="6.28515625" style="17" bestFit="1" customWidth="1"/>
    <col min="7441" max="7452" width="0" style="17" hidden="1" customWidth="1"/>
    <col min="7453" max="7453" width="9.7109375" style="17" customWidth="1"/>
    <col min="7454" max="7454" width="7.140625" style="17" customWidth="1"/>
    <col min="7455" max="7460" width="0" style="17" hidden="1" customWidth="1"/>
    <col min="7461" max="7461" width="8.85546875" style="17" customWidth="1"/>
    <col min="7462" max="7462" width="8.5703125" style="17" customWidth="1"/>
    <col min="7463" max="7463" width="9.42578125" style="17" customWidth="1"/>
    <col min="7464" max="7464" width="0" style="17" hidden="1" customWidth="1"/>
    <col min="7465" max="7465" width="8.28515625" style="17" customWidth="1"/>
    <col min="7466" max="7466" width="11.7109375" style="17" customWidth="1"/>
    <col min="7467" max="7467" width="11.28515625" style="17" customWidth="1"/>
    <col min="7468" max="7468" width="0" style="17" hidden="1" customWidth="1"/>
    <col min="7469" max="7469" width="9.42578125" style="17" customWidth="1"/>
    <col min="7470" max="7471" width="0" style="17" hidden="1" customWidth="1"/>
    <col min="7472" max="7472" width="19.5703125" style="17" customWidth="1"/>
    <col min="7473" max="7680" width="9.140625" style="17"/>
    <col min="7681" max="7681" width="3.5703125" style="17" bestFit="1" customWidth="1"/>
    <col min="7682" max="7682" width="13.140625" style="17" bestFit="1" customWidth="1"/>
    <col min="7683" max="7683" width="7.42578125" style="17" bestFit="1" customWidth="1"/>
    <col min="7684" max="7684" width="11.28515625" style="17" customWidth="1"/>
    <col min="7685" max="7685" width="9.7109375" style="17" customWidth="1"/>
    <col min="7686" max="7686" width="9.42578125" style="17" bestFit="1" customWidth="1"/>
    <col min="7687" max="7688" width="7.42578125" style="17" customWidth="1"/>
    <col min="7689" max="7689" width="7.28515625" style="17" customWidth="1"/>
    <col min="7690" max="7692" width="0" style="17" hidden="1" customWidth="1"/>
    <col min="7693" max="7693" width="5.7109375" style="17" bestFit="1" customWidth="1"/>
    <col min="7694" max="7694" width="0" style="17" hidden="1" customWidth="1"/>
    <col min="7695" max="7695" width="12.42578125" style="17" customWidth="1"/>
    <col min="7696" max="7696" width="6.28515625" style="17" bestFit="1" customWidth="1"/>
    <col min="7697" max="7708" width="0" style="17" hidden="1" customWidth="1"/>
    <col min="7709" max="7709" width="9.7109375" style="17" customWidth="1"/>
    <col min="7710" max="7710" width="7.140625" style="17" customWidth="1"/>
    <col min="7711" max="7716" width="0" style="17" hidden="1" customWidth="1"/>
    <col min="7717" max="7717" width="8.85546875" style="17" customWidth="1"/>
    <col min="7718" max="7718" width="8.5703125" style="17" customWidth="1"/>
    <col min="7719" max="7719" width="9.42578125" style="17" customWidth="1"/>
    <col min="7720" max="7720" width="0" style="17" hidden="1" customWidth="1"/>
    <col min="7721" max="7721" width="8.28515625" style="17" customWidth="1"/>
    <col min="7722" max="7722" width="11.7109375" style="17" customWidth="1"/>
    <col min="7723" max="7723" width="11.28515625" style="17" customWidth="1"/>
    <col min="7724" max="7724" width="0" style="17" hidden="1" customWidth="1"/>
    <col min="7725" max="7725" width="9.42578125" style="17" customWidth="1"/>
    <col min="7726" max="7727" width="0" style="17" hidden="1" customWidth="1"/>
    <col min="7728" max="7728" width="19.5703125" style="17" customWidth="1"/>
    <col min="7729" max="7936" width="9.140625" style="17"/>
    <col min="7937" max="7937" width="3.5703125" style="17" bestFit="1" customWidth="1"/>
    <col min="7938" max="7938" width="13.140625" style="17" bestFit="1" customWidth="1"/>
    <col min="7939" max="7939" width="7.42578125" style="17" bestFit="1" customWidth="1"/>
    <col min="7940" max="7940" width="11.28515625" style="17" customWidth="1"/>
    <col min="7941" max="7941" width="9.7109375" style="17" customWidth="1"/>
    <col min="7942" max="7942" width="9.42578125" style="17" bestFit="1" customWidth="1"/>
    <col min="7943" max="7944" width="7.42578125" style="17" customWidth="1"/>
    <col min="7945" max="7945" width="7.28515625" style="17" customWidth="1"/>
    <col min="7946" max="7948" width="0" style="17" hidden="1" customWidth="1"/>
    <col min="7949" max="7949" width="5.7109375" style="17" bestFit="1" customWidth="1"/>
    <col min="7950" max="7950" width="0" style="17" hidden="1" customWidth="1"/>
    <col min="7951" max="7951" width="12.42578125" style="17" customWidth="1"/>
    <col min="7952" max="7952" width="6.28515625" style="17" bestFit="1" customWidth="1"/>
    <col min="7953" max="7964" width="0" style="17" hidden="1" customWidth="1"/>
    <col min="7965" max="7965" width="9.7109375" style="17" customWidth="1"/>
    <col min="7966" max="7966" width="7.140625" style="17" customWidth="1"/>
    <col min="7967" max="7972" width="0" style="17" hidden="1" customWidth="1"/>
    <col min="7973" max="7973" width="8.85546875" style="17" customWidth="1"/>
    <col min="7974" max="7974" width="8.5703125" style="17" customWidth="1"/>
    <col min="7975" max="7975" width="9.42578125" style="17" customWidth="1"/>
    <col min="7976" max="7976" width="0" style="17" hidden="1" customWidth="1"/>
    <col min="7977" max="7977" width="8.28515625" style="17" customWidth="1"/>
    <col min="7978" max="7978" width="11.7109375" style="17" customWidth="1"/>
    <col min="7979" max="7979" width="11.28515625" style="17" customWidth="1"/>
    <col min="7980" max="7980" width="0" style="17" hidden="1" customWidth="1"/>
    <col min="7981" max="7981" width="9.42578125" style="17" customWidth="1"/>
    <col min="7982" max="7983" width="0" style="17" hidden="1" customWidth="1"/>
    <col min="7984" max="7984" width="19.5703125" style="17" customWidth="1"/>
    <col min="7985" max="8192" width="9.140625" style="17"/>
    <col min="8193" max="8193" width="3.5703125" style="17" bestFit="1" customWidth="1"/>
    <col min="8194" max="8194" width="13.140625" style="17" bestFit="1" customWidth="1"/>
    <col min="8195" max="8195" width="7.42578125" style="17" bestFit="1" customWidth="1"/>
    <col min="8196" max="8196" width="11.28515625" style="17" customWidth="1"/>
    <col min="8197" max="8197" width="9.7109375" style="17" customWidth="1"/>
    <col min="8198" max="8198" width="9.42578125" style="17" bestFit="1" customWidth="1"/>
    <col min="8199" max="8200" width="7.42578125" style="17" customWidth="1"/>
    <col min="8201" max="8201" width="7.28515625" style="17" customWidth="1"/>
    <col min="8202" max="8204" width="0" style="17" hidden="1" customWidth="1"/>
    <col min="8205" max="8205" width="5.7109375" style="17" bestFit="1" customWidth="1"/>
    <col min="8206" max="8206" width="0" style="17" hidden="1" customWidth="1"/>
    <col min="8207" max="8207" width="12.42578125" style="17" customWidth="1"/>
    <col min="8208" max="8208" width="6.28515625" style="17" bestFit="1" customWidth="1"/>
    <col min="8209" max="8220" width="0" style="17" hidden="1" customWidth="1"/>
    <col min="8221" max="8221" width="9.7109375" style="17" customWidth="1"/>
    <col min="8222" max="8222" width="7.140625" style="17" customWidth="1"/>
    <col min="8223" max="8228" width="0" style="17" hidden="1" customWidth="1"/>
    <col min="8229" max="8229" width="8.85546875" style="17" customWidth="1"/>
    <col min="8230" max="8230" width="8.5703125" style="17" customWidth="1"/>
    <col min="8231" max="8231" width="9.42578125" style="17" customWidth="1"/>
    <col min="8232" max="8232" width="0" style="17" hidden="1" customWidth="1"/>
    <col min="8233" max="8233" width="8.28515625" style="17" customWidth="1"/>
    <col min="8234" max="8234" width="11.7109375" style="17" customWidth="1"/>
    <col min="8235" max="8235" width="11.28515625" style="17" customWidth="1"/>
    <col min="8236" max="8236" width="0" style="17" hidden="1" customWidth="1"/>
    <col min="8237" max="8237" width="9.42578125" style="17" customWidth="1"/>
    <col min="8238" max="8239" width="0" style="17" hidden="1" customWidth="1"/>
    <col min="8240" max="8240" width="19.5703125" style="17" customWidth="1"/>
    <col min="8241" max="8448" width="9.140625" style="17"/>
    <col min="8449" max="8449" width="3.5703125" style="17" bestFit="1" customWidth="1"/>
    <col min="8450" max="8450" width="13.140625" style="17" bestFit="1" customWidth="1"/>
    <col min="8451" max="8451" width="7.42578125" style="17" bestFit="1" customWidth="1"/>
    <col min="8452" max="8452" width="11.28515625" style="17" customWidth="1"/>
    <col min="8453" max="8453" width="9.7109375" style="17" customWidth="1"/>
    <col min="8454" max="8454" width="9.42578125" style="17" bestFit="1" customWidth="1"/>
    <col min="8455" max="8456" width="7.42578125" style="17" customWidth="1"/>
    <col min="8457" max="8457" width="7.28515625" style="17" customWidth="1"/>
    <col min="8458" max="8460" width="0" style="17" hidden="1" customWidth="1"/>
    <col min="8461" max="8461" width="5.7109375" style="17" bestFit="1" customWidth="1"/>
    <col min="8462" max="8462" width="0" style="17" hidden="1" customWidth="1"/>
    <col min="8463" max="8463" width="12.42578125" style="17" customWidth="1"/>
    <col min="8464" max="8464" width="6.28515625" style="17" bestFit="1" customWidth="1"/>
    <col min="8465" max="8476" width="0" style="17" hidden="1" customWidth="1"/>
    <col min="8477" max="8477" width="9.7109375" style="17" customWidth="1"/>
    <col min="8478" max="8478" width="7.140625" style="17" customWidth="1"/>
    <col min="8479" max="8484" width="0" style="17" hidden="1" customWidth="1"/>
    <col min="8485" max="8485" width="8.85546875" style="17" customWidth="1"/>
    <col min="8486" max="8486" width="8.5703125" style="17" customWidth="1"/>
    <col min="8487" max="8487" width="9.42578125" style="17" customWidth="1"/>
    <col min="8488" max="8488" width="0" style="17" hidden="1" customWidth="1"/>
    <col min="8489" max="8489" width="8.28515625" style="17" customWidth="1"/>
    <col min="8490" max="8490" width="11.7109375" style="17" customWidth="1"/>
    <col min="8491" max="8491" width="11.28515625" style="17" customWidth="1"/>
    <col min="8492" max="8492" width="0" style="17" hidden="1" customWidth="1"/>
    <col min="8493" max="8493" width="9.42578125" style="17" customWidth="1"/>
    <col min="8494" max="8495" width="0" style="17" hidden="1" customWidth="1"/>
    <col min="8496" max="8496" width="19.5703125" style="17" customWidth="1"/>
    <col min="8497" max="8704" width="9.140625" style="17"/>
    <col min="8705" max="8705" width="3.5703125" style="17" bestFit="1" customWidth="1"/>
    <col min="8706" max="8706" width="13.140625" style="17" bestFit="1" customWidth="1"/>
    <col min="8707" max="8707" width="7.42578125" style="17" bestFit="1" customWidth="1"/>
    <col min="8708" max="8708" width="11.28515625" style="17" customWidth="1"/>
    <col min="8709" max="8709" width="9.7109375" style="17" customWidth="1"/>
    <col min="8710" max="8710" width="9.42578125" style="17" bestFit="1" customWidth="1"/>
    <col min="8711" max="8712" width="7.42578125" style="17" customWidth="1"/>
    <col min="8713" max="8713" width="7.28515625" style="17" customWidth="1"/>
    <col min="8714" max="8716" width="0" style="17" hidden="1" customWidth="1"/>
    <col min="8717" max="8717" width="5.7109375" style="17" bestFit="1" customWidth="1"/>
    <col min="8718" max="8718" width="0" style="17" hidden="1" customWidth="1"/>
    <col min="8719" max="8719" width="12.42578125" style="17" customWidth="1"/>
    <col min="8720" max="8720" width="6.28515625" style="17" bestFit="1" customWidth="1"/>
    <col min="8721" max="8732" width="0" style="17" hidden="1" customWidth="1"/>
    <col min="8733" max="8733" width="9.7109375" style="17" customWidth="1"/>
    <col min="8734" max="8734" width="7.140625" style="17" customWidth="1"/>
    <col min="8735" max="8740" width="0" style="17" hidden="1" customWidth="1"/>
    <col min="8741" max="8741" width="8.85546875" style="17" customWidth="1"/>
    <col min="8742" max="8742" width="8.5703125" style="17" customWidth="1"/>
    <col min="8743" max="8743" width="9.42578125" style="17" customWidth="1"/>
    <col min="8744" max="8744" width="0" style="17" hidden="1" customWidth="1"/>
    <col min="8745" max="8745" width="8.28515625" style="17" customWidth="1"/>
    <col min="8746" max="8746" width="11.7109375" style="17" customWidth="1"/>
    <col min="8747" max="8747" width="11.28515625" style="17" customWidth="1"/>
    <col min="8748" max="8748" width="0" style="17" hidden="1" customWidth="1"/>
    <col min="8749" max="8749" width="9.42578125" style="17" customWidth="1"/>
    <col min="8750" max="8751" width="0" style="17" hidden="1" customWidth="1"/>
    <col min="8752" max="8752" width="19.5703125" style="17" customWidth="1"/>
    <col min="8753" max="8960" width="9.140625" style="17"/>
    <col min="8961" max="8961" width="3.5703125" style="17" bestFit="1" customWidth="1"/>
    <col min="8962" max="8962" width="13.140625" style="17" bestFit="1" customWidth="1"/>
    <col min="8963" max="8963" width="7.42578125" style="17" bestFit="1" customWidth="1"/>
    <col min="8964" max="8964" width="11.28515625" style="17" customWidth="1"/>
    <col min="8965" max="8965" width="9.7109375" style="17" customWidth="1"/>
    <col min="8966" max="8966" width="9.42578125" style="17" bestFit="1" customWidth="1"/>
    <col min="8967" max="8968" width="7.42578125" style="17" customWidth="1"/>
    <col min="8969" max="8969" width="7.28515625" style="17" customWidth="1"/>
    <col min="8970" max="8972" width="0" style="17" hidden="1" customWidth="1"/>
    <col min="8973" max="8973" width="5.7109375" style="17" bestFit="1" customWidth="1"/>
    <col min="8974" max="8974" width="0" style="17" hidden="1" customWidth="1"/>
    <col min="8975" max="8975" width="12.42578125" style="17" customWidth="1"/>
    <col min="8976" max="8976" width="6.28515625" style="17" bestFit="1" customWidth="1"/>
    <col min="8977" max="8988" width="0" style="17" hidden="1" customWidth="1"/>
    <col min="8989" max="8989" width="9.7109375" style="17" customWidth="1"/>
    <col min="8990" max="8990" width="7.140625" style="17" customWidth="1"/>
    <col min="8991" max="8996" width="0" style="17" hidden="1" customWidth="1"/>
    <col min="8997" max="8997" width="8.85546875" style="17" customWidth="1"/>
    <col min="8998" max="8998" width="8.5703125" style="17" customWidth="1"/>
    <col min="8999" max="8999" width="9.42578125" style="17" customWidth="1"/>
    <col min="9000" max="9000" width="0" style="17" hidden="1" customWidth="1"/>
    <col min="9001" max="9001" width="8.28515625" style="17" customWidth="1"/>
    <col min="9002" max="9002" width="11.7109375" style="17" customWidth="1"/>
    <col min="9003" max="9003" width="11.28515625" style="17" customWidth="1"/>
    <col min="9004" max="9004" width="0" style="17" hidden="1" customWidth="1"/>
    <col min="9005" max="9005" width="9.42578125" style="17" customWidth="1"/>
    <col min="9006" max="9007" width="0" style="17" hidden="1" customWidth="1"/>
    <col min="9008" max="9008" width="19.5703125" style="17" customWidth="1"/>
    <col min="9009" max="9216" width="9.140625" style="17"/>
    <col min="9217" max="9217" width="3.5703125" style="17" bestFit="1" customWidth="1"/>
    <col min="9218" max="9218" width="13.140625" style="17" bestFit="1" customWidth="1"/>
    <col min="9219" max="9219" width="7.42578125" style="17" bestFit="1" customWidth="1"/>
    <col min="9220" max="9220" width="11.28515625" style="17" customWidth="1"/>
    <col min="9221" max="9221" width="9.7109375" style="17" customWidth="1"/>
    <col min="9222" max="9222" width="9.42578125" style="17" bestFit="1" customWidth="1"/>
    <col min="9223" max="9224" width="7.42578125" style="17" customWidth="1"/>
    <col min="9225" max="9225" width="7.28515625" style="17" customWidth="1"/>
    <col min="9226" max="9228" width="0" style="17" hidden="1" customWidth="1"/>
    <col min="9229" max="9229" width="5.7109375" style="17" bestFit="1" customWidth="1"/>
    <col min="9230" max="9230" width="0" style="17" hidden="1" customWidth="1"/>
    <col min="9231" max="9231" width="12.42578125" style="17" customWidth="1"/>
    <col min="9232" max="9232" width="6.28515625" style="17" bestFit="1" customWidth="1"/>
    <col min="9233" max="9244" width="0" style="17" hidden="1" customWidth="1"/>
    <col min="9245" max="9245" width="9.7109375" style="17" customWidth="1"/>
    <col min="9246" max="9246" width="7.140625" style="17" customWidth="1"/>
    <col min="9247" max="9252" width="0" style="17" hidden="1" customWidth="1"/>
    <col min="9253" max="9253" width="8.85546875" style="17" customWidth="1"/>
    <col min="9254" max="9254" width="8.5703125" style="17" customWidth="1"/>
    <col min="9255" max="9255" width="9.42578125" style="17" customWidth="1"/>
    <col min="9256" max="9256" width="0" style="17" hidden="1" customWidth="1"/>
    <col min="9257" max="9257" width="8.28515625" style="17" customWidth="1"/>
    <col min="9258" max="9258" width="11.7109375" style="17" customWidth="1"/>
    <col min="9259" max="9259" width="11.28515625" style="17" customWidth="1"/>
    <col min="9260" max="9260" width="0" style="17" hidden="1" customWidth="1"/>
    <col min="9261" max="9261" width="9.42578125" style="17" customWidth="1"/>
    <col min="9262" max="9263" width="0" style="17" hidden="1" customWidth="1"/>
    <col min="9264" max="9264" width="19.5703125" style="17" customWidth="1"/>
    <col min="9265" max="9472" width="9.140625" style="17"/>
    <col min="9473" max="9473" width="3.5703125" style="17" bestFit="1" customWidth="1"/>
    <col min="9474" max="9474" width="13.140625" style="17" bestFit="1" customWidth="1"/>
    <col min="9475" max="9475" width="7.42578125" style="17" bestFit="1" customWidth="1"/>
    <col min="9476" max="9476" width="11.28515625" style="17" customWidth="1"/>
    <col min="9477" max="9477" width="9.7109375" style="17" customWidth="1"/>
    <col min="9478" max="9478" width="9.42578125" style="17" bestFit="1" customWidth="1"/>
    <col min="9479" max="9480" width="7.42578125" style="17" customWidth="1"/>
    <col min="9481" max="9481" width="7.28515625" style="17" customWidth="1"/>
    <col min="9482" max="9484" width="0" style="17" hidden="1" customWidth="1"/>
    <col min="9485" max="9485" width="5.7109375" style="17" bestFit="1" customWidth="1"/>
    <col min="9486" max="9486" width="0" style="17" hidden="1" customWidth="1"/>
    <col min="9487" max="9487" width="12.42578125" style="17" customWidth="1"/>
    <col min="9488" max="9488" width="6.28515625" style="17" bestFit="1" customWidth="1"/>
    <col min="9489" max="9500" width="0" style="17" hidden="1" customWidth="1"/>
    <col min="9501" max="9501" width="9.7109375" style="17" customWidth="1"/>
    <col min="9502" max="9502" width="7.140625" style="17" customWidth="1"/>
    <col min="9503" max="9508" width="0" style="17" hidden="1" customWidth="1"/>
    <col min="9509" max="9509" width="8.85546875" style="17" customWidth="1"/>
    <col min="9510" max="9510" width="8.5703125" style="17" customWidth="1"/>
    <col min="9511" max="9511" width="9.42578125" style="17" customWidth="1"/>
    <col min="9512" max="9512" width="0" style="17" hidden="1" customWidth="1"/>
    <col min="9513" max="9513" width="8.28515625" style="17" customWidth="1"/>
    <col min="9514" max="9514" width="11.7109375" style="17" customWidth="1"/>
    <col min="9515" max="9515" width="11.28515625" style="17" customWidth="1"/>
    <col min="9516" max="9516" width="0" style="17" hidden="1" customWidth="1"/>
    <col min="9517" max="9517" width="9.42578125" style="17" customWidth="1"/>
    <col min="9518" max="9519" width="0" style="17" hidden="1" customWidth="1"/>
    <col min="9520" max="9520" width="19.5703125" style="17" customWidth="1"/>
    <col min="9521" max="9728" width="9.140625" style="17"/>
    <col min="9729" max="9729" width="3.5703125" style="17" bestFit="1" customWidth="1"/>
    <col min="9730" max="9730" width="13.140625" style="17" bestFit="1" customWidth="1"/>
    <col min="9731" max="9731" width="7.42578125" style="17" bestFit="1" customWidth="1"/>
    <col min="9732" max="9732" width="11.28515625" style="17" customWidth="1"/>
    <col min="9733" max="9733" width="9.7109375" style="17" customWidth="1"/>
    <col min="9734" max="9734" width="9.42578125" style="17" bestFit="1" customWidth="1"/>
    <col min="9735" max="9736" width="7.42578125" style="17" customWidth="1"/>
    <col min="9737" max="9737" width="7.28515625" style="17" customWidth="1"/>
    <col min="9738" max="9740" width="0" style="17" hidden="1" customWidth="1"/>
    <col min="9741" max="9741" width="5.7109375" style="17" bestFit="1" customWidth="1"/>
    <col min="9742" max="9742" width="0" style="17" hidden="1" customWidth="1"/>
    <col min="9743" max="9743" width="12.42578125" style="17" customWidth="1"/>
    <col min="9744" max="9744" width="6.28515625" style="17" bestFit="1" customWidth="1"/>
    <col min="9745" max="9756" width="0" style="17" hidden="1" customWidth="1"/>
    <col min="9757" max="9757" width="9.7109375" style="17" customWidth="1"/>
    <col min="9758" max="9758" width="7.140625" style="17" customWidth="1"/>
    <col min="9759" max="9764" width="0" style="17" hidden="1" customWidth="1"/>
    <col min="9765" max="9765" width="8.85546875" style="17" customWidth="1"/>
    <col min="9766" max="9766" width="8.5703125" style="17" customWidth="1"/>
    <col min="9767" max="9767" width="9.42578125" style="17" customWidth="1"/>
    <col min="9768" max="9768" width="0" style="17" hidden="1" customWidth="1"/>
    <col min="9769" max="9769" width="8.28515625" style="17" customWidth="1"/>
    <col min="9770" max="9770" width="11.7109375" style="17" customWidth="1"/>
    <col min="9771" max="9771" width="11.28515625" style="17" customWidth="1"/>
    <col min="9772" max="9772" width="0" style="17" hidden="1" customWidth="1"/>
    <col min="9773" max="9773" width="9.42578125" style="17" customWidth="1"/>
    <col min="9774" max="9775" width="0" style="17" hidden="1" customWidth="1"/>
    <col min="9776" max="9776" width="19.5703125" style="17" customWidth="1"/>
    <col min="9777" max="9984" width="9.140625" style="17"/>
    <col min="9985" max="9985" width="3.5703125" style="17" bestFit="1" customWidth="1"/>
    <col min="9986" max="9986" width="13.140625" style="17" bestFit="1" customWidth="1"/>
    <col min="9987" max="9987" width="7.42578125" style="17" bestFit="1" customWidth="1"/>
    <col min="9988" max="9988" width="11.28515625" style="17" customWidth="1"/>
    <col min="9989" max="9989" width="9.7109375" style="17" customWidth="1"/>
    <col min="9990" max="9990" width="9.42578125" style="17" bestFit="1" customWidth="1"/>
    <col min="9991" max="9992" width="7.42578125" style="17" customWidth="1"/>
    <col min="9993" max="9993" width="7.28515625" style="17" customWidth="1"/>
    <col min="9994" max="9996" width="0" style="17" hidden="1" customWidth="1"/>
    <col min="9997" max="9997" width="5.7109375" style="17" bestFit="1" customWidth="1"/>
    <col min="9998" max="9998" width="0" style="17" hidden="1" customWidth="1"/>
    <col min="9999" max="9999" width="12.42578125" style="17" customWidth="1"/>
    <col min="10000" max="10000" width="6.28515625" style="17" bestFit="1" customWidth="1"/>
    <col min="10001" max="10012" width="0" style="17" hidden="1" customWidth="1"/>
    <col min="10013" max="10013" width="9.7109375" style="17" customWidth="1"/>
    <col min="10014" max="10014" width="7.140625" style="17" customWidth="1"/>
    <col min="10015" max="10020" width="0" style="17" hidden="1" customWidth="1"/>
    <col min="10021" max="10021" width="8.85546875" style="17" customWidth="1"/>
    <col min="10022" max="10022" width="8.5703125" style="17" customWidth="1"/>
    <col min="10023" max="10023" width="9.42578125" style="17" customWidth="1"/>
    <col min="10024" max="10024" width="0" style="17" hidden="1" customWidth="1"/>
    <col min="10025" max="10025" width="8.28515625" style="17" customWidth="1"/>
    <col min="10026" max="10026" width="11.7109375" style="17" customWidth="1"/>
    <col min="10027" max="10027" width="11.28515625" style="17" customWidth="1"/>
    <col min="10028" max="10028" width="0" style="17" hidden="1" customWidth="1"/>
    <col min="10029" max="10029" width="9.42578125" style="17" customWidth="1"/>
    <col min="10030" max="10031" width="0" style="17" hidden="1" customWidth="1"/>
    <col min="10032" max="10032" width="19.5703125" style="17" customWidth="1"/>
    <col min="10033" max="10240" width="9.140625" style="17"/>
    <col min="10241" max="10241" width="3.5703125" style="17" bestFit="1" customWidth="1"/>
    <col min="10242" max="10242" width="13.140625" style="17" bestFit="1" customWidth="1"/>
    <col min="10243" max="10243" width="7.42578125" style="17" bestFit="1" customWidth="1"/>
    <col min="10244" max="10244" width="11.28515625" style="17" customWidth="1"/>
    <col min="10245" max="10245" width="9.7109375" style="17" customWidth="1"/>
    <col min="10246" max="10246" width="9.42578125" style="17" bestFit="1" customWidth="1"/>
    <col min="10247" max="10248" width="7.42578125" style="17" customWidth="1"/>
    <col min="10249" max="10249" width="7.28515625" style="17" customWidth="1"/>
    <col min="10250" max="10252" width="0" style="17" hidden="1" customWidth="1"/>
    <col min="10253" max="10253" width="5.7109375" style="17" bestFit="1" customWidth="1"/>
    <col min="10254" max="10254" width="0" style="17" hidden="1" customWidth="1"/>
    <col min="10255" max="10255" width="12.42578125" style="17" customWidth="1"/>
    <col min="10256" max="10256" width="6.28515625" style="17" bestFit="1" customWidth="1"/>
    <col min="10257" max="10268" width="0" style="17" hidden="1" customWidth="1"/>
    <col min="10269" max="10269" width="9.7109375" style="17" customWidth="1"/>
    <col min="10270" max="10270" width="7.140625" style="17" customWidth="1"/>
    <col min="10271" max="10276" width="0" style="17" hidden="1" customWidth="1"/>
    <col min="10277" max="10277" width="8.85546875" style="17" customWidth="1"/>
    <col min="10278" max="10278" width="8.5703125" style="17" customWidth="1"/>
    <col min="10279" max="10279" width="9.42578125" style="17" customWidth="1"/>
    <col min="10280" max="10280" width="0" style="17" hidden="1" customWidth="1"/>
    <col min="10281" max="10281" width="8.28515625" style="17" customWidth="1"/>
    <col min="10282" max="10282" width="11.7109375" style="17" customWidth="1"/>
    <col min="10283" max="10283" width="11.28515625" style="17" customWidth="1"/>
    <col min="10284" max="10284" width="0" style="17" hidden="1" customWidth="1"/>
    <col min="10285" max="10285" width="9.42578125" style="17" customWidth="1"/>
    <col min="10286" max="10287" width="0" style="17" hidden="1" customWidth="1"/>
    <col min="10288" max="10288" width="19.5703125" style="17" customWidth="1"/>
    <col min="10289" max="10496" width="9.140625" style="17"/>
    <col min="10497" max="10497" width="3.5703125" style="17" bestFit="1" customWidth="1"/>
    <col min="10498" max="10498" width="13.140625" style="17" bestFit="1" customWidth="1"/>
    <col min="10499" max="10499" width="7.42578125" style="17" bestFit="1" customWidth="1"/>
    <col min="10500" max="10500" width="11.28515625" style="17" customWidth="1"/>
    <col min="10501" max="10501" width="9.7109375" style="17" customWidth="1"/>
    <col min="10502" max="10502" width="9.42578125" style="17" bestFit="1" customWidth="1"/>
    <col min="10503" max="10504" width="7.42578125" style="17" customWidth="1"/>
    <col min="10505" max="10505" width="7.28515625" style="17" customWidth="1"/>
    <col min="10506" max="10508" width="0" style="17" hidden="1" customWidth="1"/>
    <col min="10509" max="10509" width="5.7109375" style="17" bestFit="1" customWidth="1"/>
    <col min="10510" max="10510" width="0" style="17" hidden="1" customWidth="1"/>
    <col min="10511" max="10511" width="12.42578125" style="17" customWidth="1"/>
    <col min="10512" max="10512" width="6.28515625" style="17" bestFit="1" customWidth="1"/>
    <col min="10513" max="10524" width="0" style="17" hidden="1" customWidth="1"/>
    <col min="10525" max="10525" width="9.7109375" style="17" customWidth="1"/>
    <col min="10526" max="10526" width="7.140625" style="17" customWidth="1"/>
    <col min="10527" max="10532" width="0" style="17" hidden="1" customWidth="1"/>
    <col min="10533" max="10533" width="8.85546875" style="17" customWidth="1"/>
    <col min="10534" max="10534" width="8.5703125" style="17" customWidth="1"/>
    <col min="10535" max="10535" width="9.42578125" style="17" customWidth="1"/>
    <col min="10536" max="10536" width="0" style="17" hidden="1" customWidth="1"/>
    <col min="10537" max="10537" width="8.28515625" style="17" customWidth="1"/>
    <col min="10538" max="10538" width="11.7109375" style="17" customWidth="1"/>
    <col min="10539" max="10539" width="11.28515625" style="17" customWidth="1"/>
    <col min="10540" max="10540" width="0" style="17" hidden="1" customWidth="1"/>
    <col min="10541" max="10541" width="9.42578125" style="17" customWidth="1"/>
    <col min="10542" max="10543" width="0" style="17" hidden="1" customWidth="1"/>
    <col min="10544" max="10544" width="19.5703125" style="17" customWidth="1"/>
    <col min="10545" max="10752" width="9.140625" style="17"/>
    <col min="10753" max="10753" width="3.5703125" style="17" bestFit="1" customWidth="1"/>
    <col min="10754" max="10754" width="13.140625" style="17" bestFit="1" customWidth="1"/>
    <col min="10755" max="10755" width="7.42578125" style="17" bestFit="1" customWidth="1"/>
    <col min="10756" max="10756" width="11.28515625" style="17" customWidth="1"/>
    <col min="10757" max="10757" width="9.7109375" style="17" customWidth="1"/>
    <col min="10758" max="10758" width="9.42578125" style="17" bestFit="1" customWidth="1"/>
    <col min="10759" max="10760" width="7.42578125" style="17" customWidth="1"/>
    <col min="10761" max="10761" width="7.28515625" style="17" customWidth="1"/>
    <col min="10762" max="10764" width="0" style="17" hidden="1" customWidth="1"/>
    <col min="10765" max="10765" width="5.7109375" style="17" bestFit="1" customWidth="1"/>
    <col min="10766" max="10766" width="0" style="17" hidden="1" customWidth="1"/>
    <col min="10767" max="10767" width="12.42578125" style="17" customWidth="1"/>
    <col min="10768" max="10768" width="6.28515625" style="17" bestFit="1" customWidth="1"/>
    <col min="10769" max="10780" width="0" style="17" hidden="1" customWidth="1"/>
    <col min="10781" max="10781" width="9.7109375" style="17" customWidth="1"/>
    <col min="10782" max="10782" width="7.140625" style="17" customWidth="1"/>
    <col min="10783" max="10788" width="0" style="17" hidden="1" customWidth="1"/>
    <col min="10789" max="10789" width="8.85546875" style="17" customWidth="1"/>
    <col min="10790" max="10790" width="8.5703125" style="17" customWidth="1"/>
    <col min="10791" max="10791" width="9.42578125" style="17" customWidth="1"/>
    <col min="10792" max="10792" width="0" style="17" hidden="1" customWidth="1"/>
    <col min="10793" max="10793" width="8.28515625" style="17" customWidth="1"/>
    <col min="10794" max="10794" width="11.7109375" style="17" customWidth="1"/>
    <col min="10795" max="10795" width="11.28515625" style="17" customWidth="1"/>
    <col min="10796" max="10796" width="0" style="17" hidden="1" customWidth="1"/>
    <col min="10797" max="10797" width="9.42578125" style="17" customWidth="1"/>
    <col min="10798" max="10799" width="0" style="17" hidden="1" customWidth="1"/>
    <col min="10800" max="10800" width="19.5703125" style="17" customWidth="1"/>
    <col min="10801" max="11008" width="9.140625" style="17"/>
    <col min="11009" max="11009" width="3.5703125" style="17" bestFit="1" customWidth="1"/>
    <col min="11010" max="11010" width="13.140625" style="17" bestFit="1" customWidth="1"/>
    <col min="11011" max="11011" width="7.42578125" style="17" bestFit="1" customWidth="1"/>
    <col min="11012" max="11012" width="11.28515625" style="17" customWidth="1"/>
    <col min="11013" max="11013" width="9.7109375" style="17" customWidth="1"/>
    <col min="11014" max="11014" width="9.42578125" style="17" bestFit="1" customWidth="1"/>
    <col min="11015" max="11016" width="7.42578125" style="17" customWidth="1"/>
    <col min="11017" max="11017" width="7.28515625" style="17" customWidth="1"/>
    <col min="11018" max="11020" width="0" style="17" hidden="1" customWidth="1"/>
    <col min="11021" max="11021" width="5.7109375" style="17" bestFit="1" customWidth="1"/>
    <col min="11022" max="11022" width="0" style="17" hidden="1" customWidth="1"/>
    <col min="11023" max="11023" width="12.42578125" style="17" customWidth="1"/>
    <col min="11024" max="11024" width="6.28515625" style="17" bestFit="1" customWidth="1"/>
    <col min="11025" max="11036" width="0" style="17" hidden="1" customWidth="1"/>
    <col min="11037" max="11037" width="9.7109375" style="17" customWidth="1"/>
    <col min="11038" max="11038" width="7.140625" style="17" customWidth="1"/>
    <col min="11039" max="11044" width="0" style="17" hidden="1" customWidth="1"/>
    <col min="11045" max="11045" width="8.85546875" style="17" customWidth="1"/>
    <col min="11046" max="11046" width="8.5703125" style="17" customWidth="1"/>
    <col min="11047" max="11047" width="9.42578125" style="17" customWidth="1"/>
    <col min="11048" max="11048" width="0" style="17" hidden="1" customWidth="1"/>
    <col min="11049" max="11049" width="8.28515625" style="17" customWidth="1"/>
    <col min="11050" max="11050" width="11.7109375" style="17" customWidth="1"/>
    <col min="11051" max="11051" width="11.28515625" style="17" customWidth="1"/>
    <col min="11052" max="11052" width="0" style="17" hidden="1" customWidth="1"/>
    <col min="11053" max="11053" width="9.42578125" style="17" customWidth="1"/>
    <col min="11054" max="11055" width="0" style="17" hidden="1" customWidth="1"/>
    <col min="11056" max="11056" width="19.5703125" style="17" customWidth="1"/>
    <col min="11057" max="11264" width="9.140625" style="17"/>
    <col min="11265" max="11265" width="3.5703125" style="17" bestFit="1" customWidth="1"/>
    <col min="11266" max="11266" width="13.140625" style="17" bestFit="1" customWidth="1"/>
    <col min="11267" max="11267" width="7.42578125" style="17" bestFit="1" customWidth="1"/>
    <col min="11268" max="11268" width="11.28515625" style="17" customWidth="1"/>
    <col min="11269" max="11269" width="9.7109375" style="17" customWidth="1"/>
    <col min="11270" max="11270" width="9.42578125" style="17" bestFit="1" customWidth="1"/>
    <col min="11271" max="11272" width="7.42578125" style="17" customWidth="1"/>
    <col min="11273" max="11273" width="7.28515625" style="17" customWidth="1"/>
    <col min="11274" max="11276" width="0" style="17" hidden="1" customWidth="1"/>
    <col min="11277" max="11277" width="5.7109375" style="17" bestFit="1" customWidth="1"/>
    <col min="11278" max="11278" width="0" style="17" hidden="1" customWidth="1"/>
    <col min="11279" max="11279" width="12.42578125" style="17" customWidth="1"/>
    <col min="11280" max="11280" width="6.28515625" style="17" bestFit="1" customWidth="1"/>
    <col min="11281" max="11292" width="0" style="17" hidden="1" customWidth="1"/>
    <col min="11293" max="11293" width="9.7109375" style="17" customWidth="1"/>
    <col min="11294" max="11294" width="7.140625" style="17" customWidth="1"/>
    <col min="11295" max="11300" width="0" style="17" hidden="1" customWidth="1"/>
    <col min="11301" max="11301" width="8.85546875" style="17" customWidth="1"/>
    <col min="11302" max="11302" width="8.5703125" style="17" customWidth="1"/>
    <col min="11303" max="11303" width="9.42578125" style="17" customWidth="1"/>
    <col min="11304" max="11304" width="0" style="17" hidden="1" customWidth="1"/>
    <col min="11305" max="11305" width="8.28515625" style="17" customWidth="1"/>
    <col min="11306" max="11306" width="11.7109375" style="17" customWidth="1"/>
    <col min="11307" max="11307" width="11.28515625" style="17" customWidth="1"/>
    <col min="11308" max="11308" width="0" style="17" hidden="1" customWidth="1"/>
    <col min="11309" max="11309" width="9.42578125" style="17" customWidth="1"/>
    <col min="11310" max="11311" width="0" style="17" hidden="1" customWidth="1"/>
    <col min="11312" max="11312" width="19.5703125" style="17" customWidth="1"/>
    <col min="11313" max="11520" width="9.140625" style="17"/>
    <col min="11521" max="11521" width="3.5703125" style="17" bestFit="1" customWidth="1"/>
    <col min="11522" max="11522" width="13.140625" style="17" bestFit="1" customWidth="1"/>
    <col min="11523" max="11523" width="7.42578125" style="17" bestFit="1" customWidth="1"/>
    <col min="11524" max="11524" width="11.28515625" style="17" customWidth="1"/>
    <col min="11525" max="11525" width="9.7109375" style="17" customWidth="1"/>
    <col min="11526" max="11526" width="9.42578125" style="17" bestFit="1" customWidth="1"/>
    <col min="11527" max="11528" width="7.42578125" style="17" customWidth="1"/>
    <col min="11529" max="11529" width="7.28515625" style="17" customWidth="1"/>
    <col min="11530" max="11532" width="0" style="17" hidden="1" customWidth="1"/>
    <col min="11533" max="11533" width="5.7109375" style="17" bestFit="1" customWidth="1"/>
    <col min="11534" max="11534" width="0" style="17" hidden="1" customWidth="1"/>
    <col min="11535" max="11535" width="12.42578125" style="17" customWidth="1"/>
    <col min="11536" max="11536" width="6.28515625" style="17" bestFit="1" customWidth="1"/>
    <col min="11537" max="11548" width="0" style="17" hidden="1" customWidth="1"/>
    <col min="11549" max="11549" width="9.7109375" style="17" customWidth="1"/>
    <col min="11550" max="11550" width="7.140625" style="17" customWidth="1"/>
    <col min="11551" max="11556" width="0" style="17" hidden="1" customWidth="1"/>
    <col min="11557" max="11557" width="8.85546875" style="17" customWidth="1"/>
    <col min="11558" max="11558" width="8.5703125" style="17" customWidth="1"/>
    <col min="11559" max="11559" width="9.42578125" style="17" customWidth="1"/>
    <col min="11560" max="11560" width="0" style="17" hidden="1" customWidth="1"/>
    <col min="11561" max="11561" width="8.28515625" style="17" customWidth="1"/>
    <col min="11562" max="11562" width="11.7109375" style="17" customWidth="1"/>
    <col min="11563" max="11563" width="11.28515625" style="17" customWidth="1"/>
    <col min="11564" max="11564" width="0" style="17" hidden="1" customWidth="1"/>
    <col min="11565" max="11565" width="9.42578125" style="17" customWidth="1"/>
    <col min="11566" max="11567" width="0" style="17" hidden="1" customWidth="1"/>
    <col min="11568" max="11568" width="19.5703125" style="17" customWidth="1"/>
    <col min="11569" max="11776" width="9.140625" style="17"/>
    <col min="11777" max="11777" width="3.5703125" style="17" bestFit="1" customWidth="1"/>
    <col min="11778" max="11778" width="13.140625" style="17" bestFit="1" customWidth="1"/>
    <col min="11779" max="11779" width="7.42578125" style="17" bestFit="1" customWidth="1"/>
    <col min="11780" max="11780" width="11.28515625" style="17" customWidth="1"/>
    <col min="11781" max="11781" width="9.7109375" style="17" customWidth="1"/>
    <col min="11782" max="11782" width="9.42578125" style="17" bestFit="1" customWidth="1"/>
    <col min="11783" max="11784" width="7.42578125" style="17" customWidth="1"/>
    <col min="11785" max="11785" width="7.28515625" style="17" customWidth="1"/>
    <col min="11786" max="11788" width="0" style="17" hidden="1" customWidth="1"/>
    <col min="11789" max="11789" width="5.7109375" style="17" bestFit="1" customWidth="1"/>
    <col min="11790" max="11790" width="0" style="17" hidden="1" customWidth="1"/>
    <col min="11791" max="11791" width="12.42578125" style="17" customWidth="1"/>
    <col min="11792" max="11792" width="6.28515625" style="17" bestFit="1" customWidth="1"/>
    <col min="11793" max="11804" width="0" style="17" hidden="1" customWidth="1"/>
    <col min="11805" max="11805" width="9.7109375" style="17" customWidth="1"/>
    <col min="11806" max="11806" width="7.140625" style="17" customWidth="1"/>
    <col min="11807" max="11812" width="0" style="17" hidden="1" customWidth="1"/>
    <col min="11813" max="11813" width="8.85546875" style="17" customWidth="1"/>
    <col min="11814" max="11814" width="8.5703125" style="17" customWidth="1"/>
    <col min="11815" max="11815" width="9.42578125" style="17" customWidth="1"/>
    <col min="11816" max="11816" width="0" style="17" hidden="1" customWidth="1"/>
    <col min="11817" max="11817" width="8.28515625" style="17" customWidth="1"/>
    <col min="11818" max="11818" width="11.7109375" style="17" customWidth="1"/>
    <col min="11819" max="11819" width="11.28515625" style="17" customWidth="1"/>
    <col min="11820" max="11820" width="0" style="17" hidden="1" customWidth="1"/>
    <col min="11821" max="11821" width="9.42578125" style="17" customWidth="1"/>
    <col min="11822" max="11823" width="0" style="17" hidden="1" customWidth="1"/>
    <col min="11824" max="11824" width="19.5703125" style="17" customWidth="1"/>
    <col min="11825" max="12032" width="9.140625" style="17"/>
    <col min="12033" max="12033" width="3.5703125" style="17" bestFit="1" customWidth="1"/>
    <col min="12034" max="12034" width="13.140625" style="17" bestFit="1" customWidth="1"/>
    <col min="12035" max="12035" width="7.42578125" style="17" bestFit="1" customWidth="1"/>
    <col min="12036" max="12036" width="11.28515625" style="17" customWidth="1"/>
    <col min="12037" max="12037" width="9.7109375" style="17" customWidth="1"/>
    <col min="12038" max="12038" width="9.42578125" style="17" bestFit="1" customWidth="1"/>
    <col min="12039" max="12040" width="7.42578125" style="17" customWidth="1"/>
    <col min="12041" max="12041" width="7.28515625" style="17" customWidth="1"/>
    <col min="12042" max="12044" width="0" style="17" hidden="1" customWidth="1"/>
    <col min="12045" max="12045" width="5.7109375" style="17" bestFit="1" customWidth="1"/>
    <col min="12046" max="12046" width="0" style="17" hidden="1" customWidth="1"/>
    <col min="12047" max="12047" width="12.42578125" style="17" customWidth="1"/>
    <col min="12048" max="12048" width="6.28515625" style="17" bestFit="1" customWidth="1"/>
    <col min="12049" max="12060" width="0" style="17" hidden="1" customWidth="1"/>
    <col min="12061" max="12061" width="9.7109375" style="17" customWidth="1"/>
    <col min="12062" max="12062" width="7.140625" style="17" customWidth="1"/>
    <col min="12063" max="12068" width="0" style="17" hidden="1" customWidth="1"/>
    <col min="12069" max="12069" width="8.85546875" style="17" customWidth="1"/>
    <col min="12070" max="12070" width="8.5703125" style="17" customWidth="1"/>
    <col min="12071" max="12071" width="9.42578125" style="17" customWidth="1"/>
    <col min="12072" max="12072" width="0" style="17" hidden="1" customWidth="1"/>
    <col min="12073" max="12073" width="8.28515625" style="17" customWidth="1"/>
    <col min="12074" max="12074" width="11.7109375" style="17" customWidth="1"/>
    <col min="12075" max="12075" width="11.28515625" style="17" customWidth="1"/>
    <col min="12076" max="12076" width="0" style="17" hidden="1" customWidth="1"/>
    <col min="12077" max="12077" width="9.42578125" style="17" customWidth="1"/>
    <col min="12078" max="12079" width="0" style="17" hidden="1" customWidth="1"/>
    <col min="12080" max="12080" width="19.5703125" style="17" customWidth="1"/>
    <col min="12081" max="12288" width="9.140625" style="17"/>
    <col min="12289" max="12289" width="3.5703125" style="17" bestFit="1" customWidth="1"/>
    <col min="12290" max="12290" width="13.140625" style="17" bestFit="1" customWidth="1"/>
    <col min="12291" max="12291" width="7.42578125" style="17" bestFit="1" customWidth="1"/>
    <col min="12292" max="12292" width="11.28515625" style="17" customWidth="1"/>
    <col min="12293" max="12293" width="9.7109375" style="17" customWidth="1"/>
    <col min="12294" max="12294" width="9.42578125" style="17" bestFit="1" customWidth="1"/>
    <col min="12295" max="12296" width="7.42578125" style="17" customWidth="1"/>
    <col min="12297" max="12297" width="7.28515625" style="17" customWidth="1"/>
    <col min="12298" max="12300" width="0" style="17" hidden="1" customWidth="1"/>
    <col min="12301" max="12301" width="5.7109375" style="17" bestFit="1" customWidth="1"/>
    <col min="12302" max="12302" width="0" style="17" hidden="1" customWidth="1"/>
    <col min="12303" max="12303" width="12.42578125" style="17" customWidth="1"/>
    <col min="12304" max="12304" width="6.28515625" style="17" bestFit="1" customWidth="1"/>
    <col min="12305" max="12316" width="0" style="17" hidden="1" customWidth="1"/>
    <col min="12317" max="12317" width="9.7109375" style="17" customWidth="1"/>
    <col min="12318" max="12318" width="7.140625" style="17" customWidth="1"/>
    <col min="12319" max="12324" width="0" style="17" hidden="1" customWidth="1"/>
    <col min="12325" max="12325" width="8.85546875" style="17" customWidth="1"/>
    <col min="12326" max="12326" width="8.5703125" style="17" customWidth="1"/>
    <col min="12327" max="12327" width="9.42578125" style="17" customWidth="1"/>
    <col min="12328" max="12328" width="0" style="17" hidden="1" customWidth="1"/>
    <col min="12329" max="12329" width="8.28515625" style="17" customWidth="1"/>
    <col min="12330" max="12330" width="11.7109375" style="17" customWidth="1"/>
    <col min="12331" max="12331" width="11.28515625" style="17" customWidth="1"/>
    <col min="12332" max="12332" width="0" style="17" hidden="1" customWidth="1"/>
    <col min="12333" max="12333" width="9.42578125" style="17" customWidth="1"/>
    <col min="12334" max="12335" width="0" style="17" hidden="1" customWidth="1"/>
    <col min="12336" max="12336" width="19.5703125" style="17" customWidth="1"/>
    <col min="12337" max="12544" width="9.140625" style="17"/>
    <col min="12545" max="12545" width="3.5703125" style="17" bestFit="1" customWidth="1"/>
    <col min="12546" max="12546" width="13.140625" style="17" bestFit="1" customWidth="1"/>
    <col min="12547" max="12547" width="7.42578125" style="17" bestFit="1" customWidth="1"/>
    <col min="12548" max="12548" width="11.28515625" style="17" customWidth="1"/>
    <col min="12549" max="12549" width="9.7109375" style="17" customWidth="1"/>
    <col min="12550" max="12550" width="9.42578125" style="17" bestFit="1" customWidth="1"/>
    <col min="12551" max="12552" width="7.42578125" style="17" customWidth="1"/>
    <col min="12553" max="12553" width="7.28515625" style="17" customWidth="1"/>
    <col min="12554" max="12556" width="0" style="17" hidden="1" customWidth="1"/>
    <col min="12557" max="12557" width="5.7109375" style="17" bestFit="1" customWidth="1"/>
    <col min="12558" max="12558" width="0" style="17" hidden="1" customWidth="1"/>
    <col min="12559" max="12559" width="12.42578125" style="17" customWidth="1"/>
    <col min="12560" max="12560" width="6.28515625" style="17" bestFit="1" customWidth="1"/>
    <col min="12561" max="12572" width="0" style="17" hidden="1" customWidth="1"/>
    <col min="12573" max="12573" width="9.7109375" style="17" customWidth="1"/>
    <col min="12574" max="12574" width="7.140625" style="17" customWidth="1"/>
    <col min="12575" max="12580" width="0" style="17" hidden="1" customWidth="1"/>
    <col min="12581" max="12581" width="8.85546875" style="17" customWidth="1"/>
    <col min="12582" max="12582" width="8.5703125" style="17" customWidth="1"/>
    <col min="12583" max="12583" width="9.42578125" style="17" customWidth="1"/>
    <col min="12584" max="12584" width="0" style="17" hidden="1" customWidth="1"/>
    <col min="12585" max="12585" width="8.28515625" style="17" customWidth="1"/>
    <col min="12586" max="12586" width="11.7109375" style="17" customWidth="1"/>
    <col min="12587" max="12587" width="11.28515625" style="17" customWidth="1"/>
    <col min="12588" max="12588" width="0" style="17" hidden="1" customWidth="1"/>
    <col min="12589" max="12589" width="9.42578125" style="17" customWidth="1"/>
    <col min="12590" max="12591" width="0" style="17" hidden="1" customWidth="1"/>
    <col min="12592" max="12592" width="19.5703125" style="17" customWidth="1"/>
    <col min="12593" max="12800" width="9.140625" style="17"/>
    <col min="12801" max="12801" width="3.5703125" style="17" bestFit="1" customWidth="1"/>
    <col min="12802" max="12802" width="13.140625" style="17" bestFit="1" customWidth="1"/>
    <col min="12803" max="12803" width="7.42578125" style="17" bestFit="1" customWidth="1"/>
    <col min="12804" max="12804" width="11.28515625" style="17" customWidth="1"/>
    <col min="12805" max="12805" width="9.7109375" style="17" customWidth="1"/>
    <col min="12806" max="12806" width="9.42578125" style="17" bestFit="1" customWidth="1"/>
    <col min="12807" max="12808" width="7.42578125" style="17" customWidth="1"/>
    <col min="12809" max="12809" width="7.28515625" style="17" customWidth="1"/>
    <col min="12810" max="12812" width="0" style="17" hidden="1" customWidth="1"/>
    <col min="12813" max="12813" width="5.7109375" style="17" bestFit="1" customWidth="1"/>
    <col min="12814" max="12814" width="0" style="17" hidden="1" customWidth="1"/>
    <col min="12815" max="12815" width="12.42578125" style="17" customWidth="1"/>
    <col min="12816" max="12816" width="6.28515625" style="17" bestFit="1" customWidth="1"/>
    <col min="12817" max="12828" width="0" style="17" hidden="1" customWidth="1"/>
    <col min="12829" max="12829" width="9.7109375" style="17" customWidth="1"/>
    <col min="12830" max="12830" width="7.140625" style="17" customWidth="1"/>
    <col min="12831" max="12836" width="0" style="17" hidden="1" customWidth="1"/>
    <col min="12837" max="12837" width="8.85546875" style="17" customWidth="1"/>
    <col min="12838" max="12838" width="8.5703125" style="17" customWidth="1"/>
    <col min="12839" max="12839" width="9.42578125" style="17" customWidth="1"/>
    <col min="12840" max="12840" width="0" style="17" hidden="1" customWidth="1"/>
    <col min="12841" max="12841" width="8.28515625" style="17" customWidth="1"/>
    <col min="12842" max="12842" width="11.7109375" style="17" customWidth="1"/>
    <col min="12843" max="12843" width="11.28515625" style="17" customWidth="1"/>
    <col min="12844" max="12844" width="0" style="17" hidden="1" customWidth="1"/>
    <col min="12845" max="12845" width="9.42578125" style="17" customWidth="1"/>
    <col min="12846" max="12847" width="0" style="17" hidden="1" customWidth="1"/>
    <col min="12848" max="12848" width="19.5703125" style="17" customWidth="1"/>
    <col min="12849" max="13056" width="9.140625" style="17"/>
    <col min="13057" max="13057" width="3.5703125" style="17" bestFit="1" customWidth="1"/>
    <col min="13058" max="13058" width="13.140625" style="17" bestFit="1" customWidth="1"/>
    <col min="13059" max="13059" width="7.42578125" style="17" bestFit="1" customWidth="1"/>
    <col min="13060" max="13060" width="11.28515625" style="17" customWidth="1"/>
    <col min="13061" max="13061" width="9.7109375" style="17" customWidth="1"/>
    <col min="13062" max="13062" width="9.42578125" style="17" bestFit="1" customWidth="1"/>
    <col min="13063" max="13064" width="7.42578125" style="17" customWidth="1"/>
    <col min="13065" max="13065" width="7.28515625" style="17" customWidth="1"/>
    <col min="13066" max="13068" width="0" style="17" hidden="1" customWidth="1"/>
    <col min="13069" max="13069" width="5.7109375" style="17" bestFit="1" customWidth="1"/>
    <col min="13070" max="13070" width="0" style="17" hidden="1" customWidth="1"/>
    <col min="13071" max="13071" width="12.42578125" style="17" customWidth="1"/>
    <col min="13072" max="13072" width="6.28515625" style="17" bestFit="1" customWidth="1"/>
    <col min="13073" max="13084" width="0" style="17" hidden="1" customWidth="1"/>
    <col min="13085" max="13085" width="9.7109375" style="17" customWidth="1"/>
    <col min="13086" max="13086" width="7.140625" style="17" customWidth="1"/>
    <col min="13087" max="13092" width="0" style="17" hidden="1" customWidth="1"/>
    <col min="13093" max="13093" width="8.85546875" style="17" customWidth="1"/>
    <col min="13094" max="13094" width="8.5703125" style="17" customWidth="1"/>
    <col min="13095" max="13095" width="9.42578125" style="17" customWidth="1"/>
    <col min="13096" max="13096" width="0" style="17" hidden="1" customWidth="1"/>
    <col min="13097" max="13097" width="8.28515625" style="17" customWidth="1"/>
    <col min="13098" max="13098" width="11.7109375" style="17" customWidth="1"/>
    <col min="13099" max="13099" width="11.28515625" style="17" customWidth="1"/>
    <col min="13100" max="13100" width="0" style="17" hidden="1" customWidth="1"/>
    <col min="13101" max="13101" width="9.42578125" style="17" customWidth="1"/>
    <col min="13102" max="13103" width="0" style="17" hidden="1" customWidth="1"/>
    <col min="13104" max="13104" width="19.5703125" style="17" customWidth="1"/>
    <col min="13105" max="13312" width="9.140625" style="17"/>
    <col min="13313" max="13313" width="3.5703125" style="17" bestFit="1" customWidth="1"/>
    <col min="13314" max="13314" width="13.140625" style="17" bestFit="1" customWidth="1"/>
    <col min="13315" max="13315" width="7.42578125" style="17" bestFit="1" customWidth="1"/>
    <col min="13316" max="13316" width="11.28515625" style="17" customWidth="1"/>
    <col min="13317" max="13317" width="9.7109375" style="17" customWidth="1"/>
    <col min="13318" max="13318" width="9.42578125" style="17" bestFit="1" customWidth="1"/>
    <col min="13319" max="13320" width="7.42578125" style="17" customWidth="1"/>
    <col min="13321" max="13321" width="7.28515625" style="17" customWidth="1"/>
    <col min="13322" max="13324" width="0" style="17" hidden="1" customWidth="1"/>
    <col min="13325" max="13325" width="5.7109375" style="17" bestFit="1" customWidth="1"/>
    <col min="13326" max="13326" width="0" style="17" hidden="1" customWidth="1"/>
    <col min="13327" max="13327" width="12.42578125" style="17" customWidth="1"/>
    <col min="13328" max="13328" width="6.28515625" style="17" bestFit="1" customWidth="1"/>
    <col min="13329" max="13340" width="0" style="17" hidden="1" customWidth="1"/>
    <col min="13341" max="13341" width="9.7109375" style="17" customWidth="1"/>
    <col min="13342" max="13342" width="7.140625" style="17" customWidth="1"/>
    <col min="13343" max="13348" width="0" style="17" hidden="1" customWidth="1"/>
    <col min="13349" max="13349" width="8.85546875" style="17" customWidth="1"/>
    <col min="13350" max="13350" width="8.5703125" style="17" customWidth="1"/>
    <col min="13351" max="13351" width="9.42578125" style="17" customWidth="1"/>
    <col min="13352" max="13352" width="0" style="17" hidden="1" customWidth="1"/>
    <col min="13353" max="13353" width="8.28515625" style="17" customWidth="1"/>
    <col min="13354" max="13354" width="11.7109375" style="17" customWidth="1"/>
    <col min="13355" max="13355" width="11.28515625" style="17" customWidth="1"/>
    <col min="13356" max="13356" width="0" style="17" hidden="1" customWidth="1"/>
    <col min="13357" max="13357" width="9.42578125" style="17" customWidth="1"/>
    <col min="13358" max="13359" width="0" style="17" hidden="1" customWidth="1"/>
    <col min="13360" max="13360" width="19.5703125" style="17" customWidth="1"/>
    <col min="13361" max="13568" width="9.140625" style="17"/>
    <col min="13569" max="13569" width="3.5703125" style="17" bestFit="1" customWidth="1"/>
    <col min="13570" max="13570" width="13.140625" style="17" bestFit="1" customWidth="1"/>
    <col min="13571" max="13571" width="7.42578125" style="17" bestFit="1" customWidth="1"/>
    <col min="13572" max="13572" width="11.28515625" style="17" customWidth="1"/>
    <col min="13573" max="13573" width="9.7109375" style="17" customWidth="1"/>
    <col min="13574" max="13574" width="9.42578125" style="17" bestFit="1" customWidth="1"/>
    <col min="13575" max="13576" width="7.42578125" style="17" customWidth="1"/>
    <col min="13577" max="13577" width="7.28515625" style="17" customWidth="1"/>
    <col min="13578" max="13580" width="0" style="17" hidden="1" customWidth="1"/>
    <col min="13581" max="13581" width="5.7109375" style="17" bestFit="1" customWidth="1"/>
    <col min="13582" max="13582" width="0" style="17" hidden="1" customWidth="1"/>
    <col min="13583" max="13583" width="12.42578125" style="17" customWidth="1"/>
    <col min="13584" max="13584" width="6.28515625" style="17" bestFit="1" customWidth="1"/>
    <col min="13585" max="13596" width="0" style="17" hidden="1" customWidth="1"/>
    <col min="13597" max="13597" width="9.7109375" style="17" customWidth="1"/>
    <col min="13598" max="13598" width="7.140625" style="17" customWidth="1"/>
    <col min="13599" max="13604" width="0" style="17" hidden="1" customWidth="1"/>
    <col min="13605" max="13605" width="8.85546875" style="17" customWidth="1"/>
    <col min="13606" max="13606" width="8.5703125" style="17" customWidth="1"/>
    <col min="13607" max="13607" width="9.42578125" style="17" customWidth="1"/>
    <col min="13608" max="13608" width="0" style="17" hidden="1" customWidth="1"/>
    <col min="13609" max="13609" width="8.28515625" style="17" customWidth="1"/>
    <col min="13610" max="13610" width="11.7109375" style="17" customWidth="1"/>
    <col min="13611" max="13611" width="11.28515625" style="17" customWidth="1"/>
    <col min="13612" max="13612" width="0" style="17" hidden="1" customWidth="1"/>
    <col min="13613" max="13613" width="9.42578125" style="17" customWidth="1"/>
    <col min="13614" max="13615" width="0" style="17" hidden="1" customWidth="1"/>
    <col min="13616" max="13616" width="19.5703125" style="17" customWidth="1"/>
    <col min="13617" max="13824" width="9.140625" style="17"/>
    <col min="13825" max="13825" width="3.5703125" style="17" bestFit="1" customWidth="1"/>
    <col min="13826" max="13826" width="13.140625" style="17" bestFit="1" customWidth="1"/>
    <col min="13827" max="13827" width="7.42578125" style="17" bestFit="1" customWidth="1"/>
    <col min="13828" max="13828" width="11.28515625" style="17" customWidth="1"/>
    <col min="13829" max="13829" width="9.7109375" style="17" customWidth="1"/>
    <col min="13830" max="13830" width="9.42578125" style="17" bestFit="1" customWidth="1"/>
    <col min="13831" max="13832" width="7.42578125" style="17" customWidth="1"/>
    <col min="13833" max="13833" width="7.28515625" style="17" customWidth="1"/>
    <col min="13834" max="13836" width="0" style="17" hidden="1" customWidth="1"/>
    <col min="13837" max="13837" width="5.7109375" style="17" bestFit="1" customWidth="1"/>
    <col min="13838" max="13838" width="0" style="17" hidden="1" customWidth="1"/>
    <col min="13839" max="13839" width="12.42578125" style="17" customWidth="1"/>
    <col min="13840" max="13840" width="6.28515625" style="17" bestFit="1" customWidth="1"/>
    <col min="13841" max="13852" width="0" style="17" hidden="1" customWidth="1"/>
    <col min="13853" max="13853" width="9.7109375" style="17" customWidth="1"/>
    <col min="13854" max="13854" width="7.140625" style="17" customWidth="1"/>
    <col min="13855" max="13860" width="0" style="17" hidden="1" customWidth="1"/>
    <col min="13861" max="13861" width="8.85546875" style="17" customWidth="1"/>
    <col min="13862" max="13862" width="8.5703125" style="17" customWidth="1"/>
    <col min="13863" max="13863" width="9.42578125" style="17" customWidth="1"/>
    <col min="13864" max="13864" width="0" style="17" hidden="1" customWidth="1"/>
    <col min="13865" max="13865" width="8.28515625" style="17" customWidth="1"/>
    <col min="13866" max="13866" width="11.7109375" style="17" customWidth="1"/>
    <col min="13867" max="13867" width="11.28515625" style="17" customWidth="1"/>
    <col min="13868" max="13868" width="0" style="17" hidden="1" customWidth="1"/>
    <col min="13869" max="13869" width="9.42578125" style="17" customWidth="1"/>
    <col min="13870" max="13871" width="0" style="17" hidden="1" customWidth="1"/>
    <col min="13872" max="13872" width="19.5703125" style="17" customWidth="1"/>
    <col min="13873" max="14080" width="9.140625" style="17"/>
    <col min="14081" max="14081" width="3.5703125" style="17" bestFit="1" customWidth="1"/>
    <col min="14082" max="14082" width="13.140625" style="17" bestFit="1" customWidth="1"/>
    <col min="14083" max="14083" width="7.42578125" style="17" bestFit="1" customWidth="1"/>
    <col min="14084" max="14084" width="11.28515625" style="17" customWidth="1"/>
    <col min="14085" max="14085" width="9.7109375" style="17" customWidth="1"/>
    <col min="14086" max="14086" width="9.42578125" style="17" bestFit="1" customWidth="1"/>
    <col min="14087" max="14088" width="7.42578125" style="17" customWidth="1"/>
    <col min="14089" max="14089" width="7.28515625" style="17" customWidth="1"/>
    <col min="14090" max="14092" width="0" style="17" hidden="1" customWidth="1"/>
    <col min="14093" max="14093" width="5.7109375" style="17" bestFit="1" customWidth="1"/>
    <col min="14094" max="14094" width="0" style="17" hidden="1" customWidth="1"/>
    <col min="14095" max="14095" width="12.42578125" style="17" customWidth="1"/>
    <col min="14096" max="14096" width="6.28515625" style="17" bestFit="1" customWidth="1"/>
    <col min="14097" max="14108" width="0" style="17" hidden="1" customWidth="1"/>
    <col min="14109" max="14109" width="9.7109375" style="17" customWidth="1"/>
    <col min="14110" max="14110" width="7.140625" style="17" customWidth="1"/>
    <col min="14111" max="14116" width="0" style="17" hidden="1" customWidth="1"/>
    <col min="14117" max="14117" width="8.85546875" style="17" customWidth="1"/>
    <col min="14118" max="14118" width="8.5703125" style="17" customWidth="1"/>
    <col min="14119" max="14119" width="9.42578125" style="17" customWidth="1"/>
    <col min="14120" max="14120" width="0" style="17" hidden="1" customWidth="1"/>
    <col min="14121" max="14121" width="8.28515625" style="17" customWidth="1"/>
    <col min="14122" max="14122" width="11.7109375" style="17" customWidth="1"/>
    <col min="14123" max="14123" width="11.28515625" style="17" customWidth="1"/>
    <col min="14124" max="14124" width="0" style="17" hidden="1" customWidth="1"/>
    <col min="14125" max="14125" width="9.42578125" style="17" customWidth="1"/>
    <col min="14126" max="14127" width="0" style="17" hidden="1" customWidth="1"/>
    <col min="14128" max="14128" width="19.5703125" style="17" customWidth="1"/>
    <col min="14129" max="14336" width="9.140625" style="17"/>
    <col min="14337" max="14337" width="3.5703125" style="17" bestFit="1" customWidth="1"/>
    <col min="14338" max="14338" width="13.140625" style="17" bestFit="1" customWidth="1"/>
    <col min="14339" max="14339" width="7.42578125" style="17" bestFit="1" customWidth="1"/>
    <col min="14340" max="14340" width="11.28515625" style="17" customWidth="1"/>
    <col min="14341" max="14341" width="9.7109375" style="17" customWidth="1"/>
    <col min="14342" max="14342" width="9.42578125" style="17" bestFit="1" customWidth="1"/>
    <col min="14343" max="14344" width="7.42578125" style="17" customWidth="1"/>
    <col min="14345" max="14345" width="7.28515625" style="17" customWidth="1"/>
    <col min="14346" max="14348" width="0" style="17" hidden="1" customWidth="1"/>
    <col min="14349" max="14349" width="5.7109375" style="17" bestFit="1" customWidth="1"/>
    <col min="14350" max="14350" width="0" style="17" hidden="1" customWidth="1"/>
    <col min="14351" max="14351" width="12.42578125" style="17" customWidth="1"/>
    <col min="14352" max="14352" width="6.28515625" style="17" bestFit="1" customWidth="1"/>
    <col min="14353" max="14364" width="0" style="17" hidden="1" customWidth="1"/>
    <col min="14365" max="14365" width="9.7109375" style="17" customWidth="1"/>
    <col min="14366" max="14366" width="7.140625" style="17" customWidth="1"/>
    <col min="14367" max="14372" width="0" style="17" hidden="1" customWidth="1"/>
    <col min="14373" max="14373" width="8.85546875" style="17" customWidth="1"/>
    <col min="14374" max="14374" width="8.5703125" style="17" customWidth="1"/>
    <col min="14375" max="14375" width="9.42578125" style="17" customWidth="1"/>
    <col min="14376" max="14376" width="0" style="17" hidden="1" customWidth="1"/>
    <col min="14377" max="14377" width="8.28515625" style="17" customWidth="1"/>
    <col min="14378" max="14378" width="11.7109375" style="17" customWidth="1"/>
    <col min="14379" max="14379" width="11.28515625" style="17" customWidth="1"/>
    <col min="14380" max="14380" width="0" style="17" hidden="1" customWidth="1"/>
    <col min="14381" max="14381" width="9.42578125" style="17" customWidth="1"/>
    <col min="14382" max="14383" width="0" style="17" hidden="1" customWidth="1"/>
    <col min="14384" max="14384" width="19.5703125" style="17" customWidth="1"/>
    <col min="14385" max="14592" width="9.140625" style="17"/>
    <col min="14593" max="14593" width="3.5703125" style="17" bestFit="1" customWidth="1"/>
    <col min="14594" max="14594" width="13.140625" style="17" bestFit="1" customWidth="1"/>
    <col min="14595" max="14595" width="7.42578125" style="17" bestFit="1" customWidth="1"/>
    <col min="14596" max="14596" width="11.28515625" style="17" customWidth="1"/>
    <col min="14597" max="14597" width="9.7109375" style="17" customWidth="1"/>
    <col min="14598" max="14598" width="9.42578125" style="17" bestFit="1" customWidth="1"/>
    <col min="14599" max="14600" width="7.42578125" style="17" customWidth="1"/>
    <col min="14601" max="14601" width="7.28515625" style="17" customWidth="1"/>
    <col min="14602" max="14604" width="0" style="17" hidden="1" customWidth="1"/>
    <col min="14605" max="14605" width="5.7109375" style="17" bestFit="1" customWidth="1"/>
    <col min="14606" max="14606" width="0" style="17" hidden="1" customWidth="1"/>
    <col min="14607" max="14607" width="12.42578125" style="17" customWidth="1"/>
    <col min="14608" max="14608" width="6.28515625" style="17" bestFit="1" customWidth="1"/>
    <col min="14609" max="14620" width="0" style="17" hidden="1" customWidth="1"/>
    <col min="14621" max="14621" width="9.7109375" style="17" customWidth="1"/>
    <col min="14622" max="14622" width="7.140625" style="17" customWidth="1"/>
    <col min="14623" max="14628" width="0" style="17" hidden="1" customWidth="1"/>
    <col min="14629" max="14629" width="8.85546875" style="17" customWidth="1"/>
    <col min="14630" max="14630" width="8.5703125" style="17" customWidth="1"/>
    <col min="14631" max="14631" width="9.42578125" style="17" customWidth="1"/>
    <col min="14632" max="14632" width="0" style="17" hidden="1" customWidth="1"/>
    <col min="14633" max="14633" width="8.28515625" style="17" customWidth="1"/>
    <col min="14634" max="14634" width="11.7109375" style="17" customWidth="1"/>
    <col min="14635" max="14635" width="11.28515625" style="17" customWidth="1"/>
    <col min="14636" max="14636" width="0" style="17" hidden="1" customWidth="1"/>
    <col min="14637" max="14637" width="9.42578125" style="17" customWidth="1"/>
    <col min="14638" max="14639" width="0" style="17" hidden="1" customWidth="1"/>
    <col min="14640" max="14640" width="19.5703125" style="17" customWidth="1"/>
    <col min="14641" max="14848" width="9.140625" style="17"/>
    <col min="14849" max="14849" width="3.5703125" style="17" bestFit="1" customWidth="1"/>
    <col min="14850" max="14850" width="13.140625" style="17" bestFit="1" customWidth="1"/>
    <col min="14851" max="14851" width="7.42578125" style="17" bestFit="1" customWidth="1"/>
    <col min="14852" max="14852" width="11.28515625" style="17" customWidth="1"/>
    <col min="14853" max="14853" width="9.7109375" style="17" customWidth="1"/>
    <col min="14854" max="14854" width="9.42578125" style="17" bestFit="1" customWidth="1"/>
    <col min="14855" max="14856" width="7.42578125" style="17" customWidth="1"/>
    <col min="14857" max="14857" width="7.28515625" style="17" customWidth="1"/>
    <col min="14858" max="14860" width="0" style="17" hidden="1" customWidth="1"/>
    <col min="14861" max="14861" width="5.7109375" style="17" bestFit="1" customWidth="1"/>
    <col min="14862" max="14862" width="0" style="17" hidden="1" customWidth="1"/>
    <col min="14863" max="14863" width="12.42578125" style="17" customWidth="1"/>
    <col min="14864" max="14864" width="6.28515625" style="17" bestFit="1" customWidth="1"/>
    <col min="14865" max="14876" width="0" style="17" hidden="1" customWidth="1"/>
    <col min="14877" max="14877" width="9.7109375" style="17" customWidth="1"/>
    <col min="14878" max="14878" width="7.140625" style="17" customWidth="1"/>
    <col min="14879" max="14884" width="0" style="17" hidden="1" customWidth="1"/>
    <col min="14885" max="14885" width="8.85546875" style="17" customWidth="1"/>
    <col min="14886" max="14886" width="8.5703125" style="17" customWidth="1"/>
    <col min="14887" max="14887" width="9.42578125" style="17" customWidth="1"/>
    <col min="14888" max="14888" width="0" style="17" hidden="1" customWidth="1"/>
    <col min="14889" max="14889" width="8.28515625" style="17" customWidth="1"/>
    <col min="14890" max="14890" width="11.7109375" style="17" customWidth="1"/>
    <col min="14891" max="14891" width="11.28515625" style="17" customWidth="1"/>
    <col min="14892" max="14892" width="0" style="17" hidden="1" customWidth="1"/>
    <col min="14893" max="14893" width="9.42578125" style="17" customWidth="1"/>
    <col min="14894" max="14895" width="0" style="17" hidden="1" customWidth="1"/>
    <col min="14896" max="14896" width="19.5703125" style="17" customWidth="1"/>
    <col min="14897" max="15104" width="9.140625" style="17"/>
    <col min="15105" max="15105" width="3.5703125" style="17" bestFit="1" customWidth="1"/>
    <col min="15106" max="15106" width="13.140625" style="17" bestFit="1" customWidth="1"/>
    <col min="15107" max="15107" width="7.42578125" style="17" bestFit="1" customWidth="1"/>
    <col min="15108" max="15108" width="11.28515625" style="17" customWidth="1"/>
    <col min="15109" max="15109" width="9.7109375" style="17" customWidth="1"/>
    <col min="15110" max="15110" width="9.42578125" style="17" bestFit="1" customWidth="1"/>
    <col min="15111" max="15112" width="7.42578125" style="17" customWidth="1"/>
    <col min="15113" max="15113" width="7.28515625" style="17" customWidth="1"/>
    <col min="15114" max="15116" width="0" style="17" hidden="1" customWidth="1"/>
    <col min="15117" max="15117" width="5.7109375" style="17" bestFit="1" customWidth="1"/>
    <col min="15118" max="15118" width="0" style="17" hidden="1" customWidth="1"/>
    <col min="15119" max="15119" width="12.42578125" style="17" customWidth="1"/>
    <col min="15120" max="15120" width="6.28515625" style="17" bestFit="1" customWidth="1"/>
    <col min="15121" max="15132" width="0" style="17" hidden="1" customWidth="1"/>
    <col min="15133" max="15133" width="9.7109375" style="17" customWidth="1"/>
    <col min="15134" max="15134" width="7.140625" style="17" customWidth="1"/>
    <col min="15135" max="15140" width="0" style="17" hidden="1" customWidth="1"/>
    <col min="15141" max="15141" width="8.85546875" style="17" customWidth="1"/>
    <col min="15142" max="15142" width="8.5703125" style="17" customWidth="1"/>
    <col min="15143" max="15143" width="9.42578125" style="17" customWidth="1"/>
    <col min="15144" max="15144" width="0" style="17" hidden="1" customWidth="1"/>
    <col min="15145" max="15145" width="8.28515625" style="17" customWidth="1"/>
    <col min="15146" max="15146" width="11.7109375" style="17" customWidth="1"/>
    <col min="15147" max="15147" width="11.28515625" style="17" customWidth="1"/>
    <col min="15148" max="15148" width="0" style="17" hidden="1" customWidth="1"/>
    <col min="15149" max="15149" width="9.42578125" style="17" customWidth="1"/>
    <col min="15150" max="15151" width="0" style="17" hidden="1" customWidth="1"/>
    <col min="15152" max="15152" width="19.5703125" style="17" customWidth="1"/>
    <col min="15153" max="15360" width="9.140625" style="17"/>
    <col min="15361" max="15361" width="3.5703125" style="17" bestFit="1" customWidth="1"/>
    <col min="15362" max="15362" width="13.140625" style="17" bestFit="1" customWidth="1"/>
    <col min="15363" max="15363" width="7.42578125" style="17" bestFit="1" customWidth="1"/>
    <col min="15364" max="15364" width="11.28515625" style="17" customWidth="1"/>
    <col min="15365" max="15365" width="9.7109375" style="17" customWidth="1"/>
    <col min="15366" max="15366" width="9.42578125" style="17" bestFit="1" customWidth="1"/>
    <col min="15367" max="15368" width="7.42578125" style="17" customWidth="1"/>
    <col min="15369" max="15369" width="7.28515625" style="17" customWidth="1"/>
    <col min="15370" max="15372" width="0" style="17" hidden="1" customWidth="1"/>
    <col min="15373" max="15373" width="5.7109375" style="17" bestFit="1" customWidth="1"/>
    <col min="15374" max="15374" width="0" style="17" hidden="1" customWidth="1"/>
    <col min="15375" max="15375" width="12.42578125" style="17" customWidth="1"/>
    <col min="15376" max="15376" width="6.28515625" style="17" bestFit="1" customWidth="1"/>
    <col min="15377" max="15388" width="0" style="17" hidden="1" customWidth="1"/>
    <col min="15389" max="15389" width="9.7109375" style="17" customWidth="1"/>
    <col min="15390" max="15390" width="7.140625" style="17" customWidth="1"/>
    <col min="15391" max="15396" width="0" style="17" hidden="1" customWidth="1"/>
    <col min="15397" max="15397" width="8.85546875" style="17" customWidth="1"/>
    <col min="15398" max="15398" width="8.5703125" style="17" customWidth="1"/>
    <col min="15399" max="15399" width="9.42578125" style="17" customWidth="1"/>
    <col min="15400" max="15400" width="0" style="17" hidden="1" customWidth="1"/>
    <col min="15401" max="15401" width="8.28515625" style="17" customWidth="1"/>
    <col min="15402" max="15402" width="11.7109375" style="17" customWidth="1"/>
    <col min="15403" max="15403" width="11.28515625" style="17" customWidth="1"/>
    <col min="15404" max="15404" width="0" style="17" hidden="1" customWidth="1"/>
    <col min="15405" max="15405" width="9.42578125" style="17" customWidth="1"/>
    <col min="15406" max="15407" width="0" style="17" hidden="1" customWidth="1"/>
    <col min="15408" max="15408" width="19.5703125" style="17" customWidth="1"/>
    <col min="15409" max="15616" width="9.140625" style="17"/>
    <col min="15617" max="15617" width="3.5703125" style="17" bestFit="1" customWidth="1"/>
    <col min="15618" max="15618" width="13.140625" style="17" bestFit="1" customWidth="1"/>
    <col min="15619" max="15619" width="7.42578125" style="17" bestFit="1" customWidth="1"/>
    <col min="15620" max="15620" width="11.28515625" style="17" customWidth="1"/>
    <col min="15621" max="15621" width="9.7109375" style="17" customWidth="1"/>
    <col min="15622" max="15622" width="9.42578125" style="17" bestFit="1" customWidth="1"/>
    <col min="15623" max="15624" width="7.42578125" style="17" customWidth="1"/>
    <col min="15625" max="15625" width="7.28515625" style="17" customWidth="1"/>
    <col min="15626" max="15628" width="0" style="17" hidden="1" customWidth="1"/>
    <col min="15629" max="15629" width="5.7109375" style="17" bestFit="1" customWidth="1"/>
    <col min="15630" max="15630" width="0" style="17" hidden="1" customWidth="1"/>
    <col min="15631" max="15631" width="12.42578125" style="17" customWidth="1"/>
    <col min="15632" max="15632" width="6.28515625" style="17" bestFit="1" customWidth="1"/>
    <col min="15633" max="15644" width="0" style="17" hidden="1" customWidth="1"/>
    <col min="15645" max="15645" width="9.7109375" style="17" customWidth="1"/>
    <col min="15646" max="15646" width="7.140625" style="17" customWidth="1"/>
    <col min="15647" max="15652" width="0" style="17" hidden="1" customWidth="1"/>
    <col min="15653" max="15653" width="8.85546875" style="17" customWidth="1"/>
    <col min="15654" max="15654" width="8.5703125" style="17" customWidth="1"/>
    <col min="15655" max="15655" width="9.42578125" style="17" customWidth="1"/>
    <col min="15656" max="15656" width="0" style="17" hidden="1" customWidth="1"/>
    <col min="15657" max="15657" width="8.28515625" style="17" customWidth="1"/>
    <col min="15658" max="15658" width="11.7109375" style="17" customWidth="1"/>
    <col min="15659" max="15659" width="11.28515625" style="17" customWidth="1"/>
    <col min="15660" max="15660" width="0" style="17" hidden="1" customWidth="1"/>
    <col min="15661" max="15661" width="9.42578125" style="17" customWidth="1"/>
    <col min="15662" max="15663" width="0" style="17" hidden="1" customWidth="1"/>
    <col min="15664" max="15664" width="19.5703125" style="17" customWidth="1"/>
    <col min="15665" max="15872" width="9.140625" style="17"/>
    <col min="15873" max="15873" width="3.5703125" style="17" bestFit="1" customWidth="1"/>
    <col min="15874" max="15874" width="13.140625" style="17" bestFit="1" customWidth="1"/>
    <col min="15875" max="15875" width="7.42578125" style="17" bestFit="1" customWidth="1"/>
    <col min="15876" max="15876" width="11.28515625" style="17" customWidth="1"/>
    <col min="15877" max="15877" width="9.7109375" style="17" customWidth="1"/>
    <col min="15878" max="15878" width="9.42578125" style="17" bestFit="1" customWidth="1"/>
    <col min="15879" max="15880" width="7.42578125" style="17" customWidth="1"/>
    <col min="15881" max="15881" width="7.28515625" style="17" customWidth="1"/>
    <col min="15882" max="15884" width="0" style="17" hidden="1" customWidth="1"/>
    <col min="15885" max="15885" width="5.7109375" style="17" bestFit="1" customWidth="1"/>
    <col min="15886" max="15886" width="0" style="17" hidden="1" customWidth="1"/>
    <col min="15887" max="15887" width="12.42578125" style="17" customWidth="1"/>
    <col min="15888" max="15888" width="6.28515625" style="17" bestFit="1" customWidth="1"/>
    <col min="15889" max="15900" width="0" style="17" hidden="1" customWidth="1"/>
    <col min="15901" max="15901" width="9.7109375" style="17" customWidth="1"/>
    <col min="15902" max="15902" width="7.140625" style="17" customWidth="1"/>
    <col min="15903" max="15908" width="0" style="17" hidden="1" customWidth="1"/>
    <col min="15909" max="15909" width="8.85546875" style="17" customWidth="1"/>
    <col min="15910" max="15910" width="8.5703125" style="17" customWidth="1"/>
    <col min="15911" max="15911" width="9.42578125" style="17" customWidth="1"/>
    <col min="15912" max="15912" width="0" style="17" hidden="1" customWidth="1"/>
    <col min="15913" max="15913" width="8.28515625" style="17" customWidth="1"/>
    <col min="15914" max="15914" width="11.7109375" style="17" customWidth="1"/>
    <col min="15915" max="15915" width="11.28515625" style="17" customWidth="1"/>
    <col min="15916" max="15916" width="0" style="17" hidden="1" customWidth="1"/>
    <col min="15917" max="15917" width="9.42578125" style="17" customWidth="1"/>
    <col min="15918" max="15919" width="0" style="17" hidden="1" customWidth="1"/>
    <col min="15920" max="15920" width="19.5703125" style="17" customWidth="1"/>
    <col min="15921" max="16128" width="9.140625" style="17"/>
    <col min="16129" max="16129" width="3.5703125" style="17" bestFit="1" customWidth="1"/>
    <col min="16130" max="16130" width="13.140625" style="17" bestFit="1" customWidth="1"/>
    <col min="16131" max="16131" width="7.42578125" style="17" bestFit="1" customWidth="1"/>
    <col min="16132" max="16132" width="11.28515625" style="17" customWidth="1"/>
    <col min="16133" max="16133" width="9.7109375" style="17" customWidth="1"/>
    <col min="16134" max="16134" width="9.42578125" style="17" bestFit="1" customWidth="1"/>
    <col min="16135" max="16136" width="7.42578125" style="17" customWidth="1"/>
    <col min="16137" max="16137" width="7.28515625" style="17" customWidth="1"/>
    <col min="16138" max="16140" width="0" style="17" hidden="1" customWidth="1"/>
    <col min="16141" max="16141" width="5.7109375" style="17" bestFit="1" customWidth="1"/>
    <col min="16142" max="16142" width="0" style="17" hidden="1" customWidth="1"/>
    <col min="16143" max="16143" width="12.42578125" style="17" customWidth="1"/>
    <col min="16144" max="16144" width="6.28515625" style="17" bestFit="1" customWidth="1"/>
    <col min="16145" max="16156" width="0" style="17" hidden="1" customWidth="1"/>
    <col min="16157" max="16157" width="9.7109375" style="17" customWidth="1"/>
    <col min="16158" max="16158" width="7.140625" style="17" customWidth="1"/>
    <col min="16159" max="16164" width="0" style="17" hidden="1" customWidth="1"/>
    <col min="16165" max="16165" width="8.85546875" style="17" customWidth="1"/>
    <col min="16166" max="16166" width="8.5703125" style="17" customWidth="1"/>
    <col min="16167" max="16167" width="9.42578125" style="17" customWidth="1"/>
    <col min="16168" max="16168" width="0" style="17" hidden="1" customWidth="1"/>
    <col min="16169" max="16169" width="8.28515625" style="17" customWidth="1"/>
    <col min="16170" max="16170" width="11.7109375" style="17" customWidth="1"/>
    <col min="16171" max="16171" width="11.28515625" style="17" customWidth="1"/>
    <col min="16172" max="16172" width="0" style="17" hidden="1" customWidth="1"/>
    <col min="16173" max="16173" width="9.42578125" style="17" customWidth="1"/>
    <col min="16174" max="16175" width="0" style="17" hidden="1" customWidth="1"/>
    <col min="16176" max="16176" width="19.5703125" style="17" customWidth="1"/>
    <col min="16177" max="16384" width="9.140625" style="17"/>
  </cols>
  <sheetData>
    <row r="1" spans="1:81" s="87" customFormat="1" ht="23.25" customHeight="1">
      <c r="A1" s="87" t="s">
        <v>100</v>
      </c>
      <c r="I1" s="86"/>
      <c r="J1" s="86"/>
      <c r="K1" s="86"/>
      <c r="L1" s="86"/>
      <c r="M1" s="86"/>
      <c r="N1" s="86"/>
      <c r="O1" s="86"/>
      <c r="P1" s="86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6"/>
      <c r="AD1" s="86"/>
      <c r="AV1" s="70"/>
    </row>
    <row r="2" spans="1:81" s="87" customFormat="1" ht="20.25" customHeight="1">
      <c r="A2" s="268" t="s">
        <v>0</v>
      </c>
      <c r="B2" s="268"/>
      <c r="C2" s="268"/>
      <c r="D2" s="268"/>
      <c r="E2" s="268"/>
      <c r="F2" s="268"/>
      <c r="G2" s="268"/>
      <c r="H2" s="268"/>
      <c r="I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121"/>
    </row>
    <row r="3" spans="1:81" s="90" customFormat="1" ht="16.7" customHeight="1">
      <c r="A3" s="268" t="s">
        <v>101</v>
      </c>
      <c r="B3" s="268"/>
      <c r="C3" s="268"/>
      <c r="D3" s="268"/>
      <c r="E3" s="268"/>
      <c r="F3" s="268"/>
      <c r="G3" s="268"/>
      <c r="H3" s="268"/>
      <c r="I3" s="122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87"/>
      <c r="AF3" s="123"/>
      <c r="AG3" s="123"/>
      <c r="AH3" s="123"/>
      <c r="AI3" s="123"/>
      <c r="AJ3" s="123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124"/>
    </row>
    <row r="4" spans="1:81" s="11" customFormat="1" ht="6.75" customHeight="1">
      <c r="A4" s="13"/>
      <c r="B4" s="13"/>
      <c r="C4" s="13"/>
      <c r="D4" s="13"/>
      <c r="E4" s="13"/>
      <c r="F4" s="13"/>
      <c r="G4" s="13"/>
      <c r="H4" s="13"/>
      <c r="I4" s="13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24"/>
    </row>
    <row r="5" spans="1:81" s="104" customFormat="1" ht="18" customHeight="1">
      <c r="A5" s="320" t="s">
        <v>153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  <c r="AH5" s="320"/>
      <c r="AI5" s="320"/>
      <c r="AJ5" s="320"/>
      <c r="AK5" s="320"/>
      <c r="AL5" s="320"/>
      <c r="AM5" s="320"/>
      <c r="AN5" s="320"/>
      <c r="AO5" s="320"/>
      <c r="AP5" s="320"/>
      <c r="AQ5" s="320"/>
      <c r="AR5" s="320"/>
      <c r="AS5" s="320"/>
      <c r="AT5" s="320"/>
      <c r="AU5" s="320"/>
      <c r="AV5" s="320"/>
      <c r="CC5" s="104">
        <v>30000</v>
      </c>
    </row>
    <row r="6" spans="1:81" ht="14.1" customHeight="1" thickBot="1">
      <c r="A6" s="18">
        <v>23</v>
      </c>
      <c r="B6" s="19"/>
      <c r="C6" s="19"/>
      <c r="D6" s="19"/>
      <c r="E6" s="19"/>
      <c r="F6" s="19"/>
      <c r="G6" s="20"/>
      <c r="H6" s="20"/>
      <c r="AE6" s="22"/>
      <c r="AF6" s="22"/>
      <c r="AG6" s="22"/>
      <c r="AH6" s="22"/>
      <c r="AI6" s="22"/>
      <c r="AJ6" s="22"/>
      <c r="AV6" s="69"/>
    </row>
    <row r="7" spans="1:81" s="23" customFormat="1" ht="25.9" customHeight="1" thickTop="1">
      <c r="A7" s="293" t="s">
        <v>1</v>
      </c>
      <c r="B7" s="322" t="s">
        <v>154</v>
      </c>
      <c r="C7" s="322"/>
      <c r="D7" s="296" t="s">
        <v>3</v>
      </c>
      <c r="E7" s="299" t="s">
        <v>102</v>
      </c>
      <c r="F7" s="296" t="s">
        <v>103</v>
      </c>
      <c r="G7" s="296" t="s">
        <v>104</v>
      </c>
      <c r="H7" s="296" t="s">
        <v>105</v>
      </c>
      <c r="I7" s="296" t="s">
        <v>6</v>
      </c>
      <c r="J7" s="296"/>
      <c r="K7" s="296"/>
      <c r="L7" s="296"/>
      <c r="M7" s="296"/>
      <c r="N7" s="296"/>
      <c r="O7" s="296" t="s">
        <v>7</v>
      </c>
      <c r="P7" s="296"/>
      <c r="Q7" s="296" t="s">
        <v>91</v>
      </c>
      <c r="R7" s="296"/>
      <c r="S7" s="296"/>
      <c r="T7" s="296"/>
      <c r="U7" s="296"/>
      <c r="V7" s="296"/>
      <c r="W7" s="296"/>
      <c r="X7" s="296"/>
      <c r="Y7" s="296"/>
      <c r="Z7" s="296"/>
      <c r="AA7" s="296"/>
      <c r="AB7" s="296"/>
      <c r="AC7" s="296" t="s">
        <v>106</v>
      </c>
      <c r="AD7" s="296"/>
      <c r="AE7" s="296" t="s">
        <v>9</v>
      </c>
      <c r="AF7" s="296"/>
      <c r="AG7" s="296"/>
      <c r="AH7" s="296"/>
      <c r="AI7" s="296"/>
      <c r="AJ7" s="296"/>
      <c r="AK7" s="296"/>
      <c r="AL7" s="296"/>
      <c r="AM7" s="296"/>
      <c r="AN7" s="296"/>
      <c r="AO7" s="296"/>
      <c r="AP7" s="296"/>
      <c r="AQ7" s="296"/>
      <c r="AR7" s="296"/>
      <c r="AS7" s="296"/>
      <c r="AT7" s="296"/>
      <c r="AU7" s="296"/>
      <c r="AV7" s="324" t="s">
        <v>10</v>
      </c>
      <c r="AW7" s="319" t="s">
        <v>40</v>
      </c>
      <c r="AX7" s="319"/>
      <c r="AY7" s="319"/>
      <c r="AZ7" s="319"/>
      <c r="BA7" s="319"/>
      <c r="BB7" s="319"/>
      <c r="BC7" s="319"/>
      <c r="BD7" s="319"/>
      <c r="BE7" s="319"/>
      <c r="BF7" s="319"/>
      <c r="BG7" s="319"/>
      <c r="BH7" s="319"/>
      <c r="BI7" s="319"/>
      <c r="BJ7" s="319"/>
      <c r="BK7" s="319"/>
      <c r="BL7" s="319"/>
      <c r="BM7" s="319"/>
      <c r="BN7" s="304" t="s">
        <v>41</v>
      </c>
      <c r="BO7" s="304" t="s">
        <v>42</v>
      </c>
      <c r="BP7" s="304" t="s">
        <v>41</v>
      </c>
      <c r="BQ7" s="304" t="s">
        <v>44</v>
      </c>
      <c r="BR7" s="304" t="s">
        <v>45</v>
      </c>
      <c r="BS7" s="304" t="s">
        <v>46</v>
      </c>
      <c r="BT7" s="304" t="s">
        <v>47</v>
      </c>
      <c r="BU7" s="304" t="s">
        <v>48</v>
      </c>
      <c r="BV7" s="304" t="s">
        <v>49</v>
      </c>
      <c r="BW7" s="304" t="s">
        <v>50</v>
      </c>
      <c r="BX7" s="317" t="s">
        <v>157</v>
      </c>
      <c r="BY7" s="317" t="s">
        <v>90</v>
      </c>
    </row>
    <row r="8" spans="1:81" s="23" customFormat="1" ht="44.45" customHeight="1">
      <c r="A8" s="294"/>
      <c r="B8" s="314"/>
      <c r="C8" s="314"/>
      <c r="D8" s="297"/>
      <c r="E8" s="300"/>
      <c r="F8" s="297"/>
      <c r="G8" s="297"/>
      <c r="H8" s="297"/>
      <c r="I8" s="297"/>
      <c r="J8" s="297"/>
      <c r="K8" s="297"/>
      <c r="L8" s="297"/>
      <c r="M8" s="297"/>
      <c r="N8" s="297"/>
      <c r="O8" s="297"/>
      <c r="P8" s="297"/>
      <c r="Q8" s="326" t="s">
        <v>92</v>
      </c>
      <c r="R8" s="326"/>
      <c r="S8" s="326"/>
      <c r="T8" s="326" t="s">
        <v>93</v>
      </c>
      <c r="U8" s="326"/>
      <c r="V8" s="326"/>
      <c r="W8" s="326" t="s">
        <v>107</v>
      </c>
      <c r="X8" s="326"/>
      <c r="Y8" s="326"/>
      <c r="Z8" s="326" t="s">
        <v>107</v>
      </c>
      <c r="AA8" s="326"/>
      <c r="AB8" s="326"/>
      <c r="AC8" s="297"/>
      <c r="AD8" s="297"/>
      <c r="AE8" s="298" t="s">
        <v>108</v>
      </c>
      <c r="AF8" s="298"/>
      <c r="AG8" s="298"/>
      <c r="AH8" s="298"/>
      <c r="AI8" s="298"/>
      <c r="AJ8" s="298"/>
      <c r="AK8" s="298"/>
      <c r="AL8" s="298"/>
      <c r="AM8" s="298" t="s">
        <v>109</v>
      </c>
      <c r="AN8" s="298"/>
      <c r="AO8" s="315" t="s">
        <v>110</v>
      </c>
      <c r="AP8" s="315"/>
      <c r="AQ8" s="315"/>
      <c r="AR8" s="315"/>
      <c r="AS8" s="315"/>
      <c r="AT8" s="315"/>
      <c r="AU8" s="315"/>
      <c r="AV8" s="325"/>
      <c r="AW8" s="305" t="s">
        <v>52</v>
      </c>
      <c r="AX8" s="305" t="s">
        <v>53</v>
      </c>
      <c r="AY8" s="305" t="s">
        <v>54</v>
      </c>
      <c r="AZ8" s="305" t="s">
        <v>55</v>
      </c>
      <c r="BA8" s="305" t="s">
        <v>56</v>
      </c>
      <c r="BB8" s="305" t="s">
        <v>57</v>
      </c>
      <c r="BC8" s="305" t="s">
        <v>58</v>
      </c>
      <c r="BD8" s="305" t="s">
        <v>59</v>
      </c>
      <c r="BE8" s="305" t="s">
        <v>99</v>
      </c>
      <c r="BF8" s="305" t="s">
        <v>61</v>
      </c>
      <c r="BG8" s="305" t="s">
        <v>62</v>
      </c>
      <c r="BH8" s="305" t="s">
        <v>59</v>
      </c>
      <c r="BI8" s="305" t="s">
        <v>64</v>
      </c>
      <c r="BJ8" s="305"/>
      <c r="BK8" s="305" t="s">
        <v>155</v>
      </c>
      <c r="BL8" s="305" t="s">
        <v>152</v>
      </c>
      <c r="BM8" s="305" t="s">
        <v>63</v>
      </c>
      <c r="BN8" s="305"/>
      <c r="BO8" s="305"/>
      <c r="BP8" s="305"/>
      <c r="BQ8" s="305"/>
      <c r="BR8" s="305"/>
      <c r="BS8" s="305"/>
      <c r="BT8" s="305"/>
      <c r="BU8" s="305"/>
      <c r="BV8" s="305"/>
      <c r="BW8" s="305"/>
      <c r="BX8" s="318"/>
      <c r="BY8" s="318"/>
    </row>
    <row r="9" spans="1:81" s="23" customFormat="1" ht="75.75" customHeight="1">
      <c r="A9" s="294"/>
      <c r="B9" s="314"/>
      <c r="C9" s="314"/>
      <c r="D9" s="297"/>
      <c r="E9" s="300"/>
      <c r="F9" s="297"/>
      <c r="G9" s="297"/>
      <c r="H9" s="297"/>
      <c r="I9" s="297"/>
      <c r="J9" s="297"/>
      <c r="K9" s="297"/>
      <c r="L9" s="297"/>
      <c r="M9" s="297"/>
      <c r="N9" s="297"/>
      <c r="O9" s="297"/>
      <c r="P9" s="297"/>
      <c r="Q9" s="106">
        <v>811000</v>
      </c>
      <c r="R9" s="106">
        <v>845000</v>
      </c>
      <c r="S9" s="106">
        <v>956000</v>
      </c>
      <c r="T9" s="106">
        <v>1218000</v>
      </c>
      <c r="U9" s="106">
        <v>1555000</v>
      </c>
      <c r="V9" s="106">
        <v>1804000</v>
      </c>
      <c r="W9" s="106">
        <v>1340000</v>
      </c>
      <c r="X9" s="106">
        <v>1711000</v>
      </c>
      <c r="Y9" s="106">
        <v>1984000</v>
      </c>
      <c r="Z9" s="106">
        <v>1340000</v>
      </c>
      <c r="AA9" s="106">
        <v>1711000</v>
      </c>
      <c r="AB9" s="106">
        <v>1984000</v>
      </c>
      <c r="AC9" s="297"/>
      <c r="AD9" s="297"/>
      <c r="AE9" s="313"/>
      <c r="AF9" s="313"/>
      <c r="AG9" s="313"/>
      <c r="AH9" s="313"/>
      <c r="AI9" s="313"/>
      <c r="AJ9" s="313"/>
      <c r="AK9" s="313"/>
      <c r="AL9" s="313"/>
      <c r="AM9" s="314"/>
      <c r="AN9" s="314"/>
      <c r="AO9" s="316"/>
      <c r="AP9" s="316"/>
      <c r="AQ9" s="316"/>
      <c r="AR9" s="316"/>
      <c r="AS9" s="316"/>
      <c r="AT9" s="316"/>
      <c r="AU9" s="316"/>
      <c r="AV9" s="325"/>
      <c r="AW9" s="305"/>
      <c r="AX9" s="305"/>
      <c r="AY9" s="305"/>
      <c r="AZ9" s="305"/>
      <c r="BA9" s="305"/>
      <c r="BB9" s="305"/>
      <c r="BC9" s="305"/>
      <c r="BD9" s="305"/>
      <c r="BE9" s="305"/>
      <c r="BF9" s="305"/>
      <c r="BG9" s="305"/>
      <c r="BH9" s="305"/>
      <c r="BI9" s="305"/>
      <c r="BJ9" s="305"/>
      <c r="BK9" s="305"/>
      <c r="BL9" s="305"/>
      <c r="BM9" s="305"/>
      <c r="BN9" s="305"/>
      <c r="BO9" s="305"/>
      <c r="BP9" s="305"/>
      <c r="BQ9" s="305"/>
      <c r="BR9" s="305"/>
      <c r="BS9" s="305"/>
      <c r="BT9" s="305"/>
      <c r="BU9" s="305"/>
      <c r="BV9" s="305"/>
      <c r="BW9" s="305"/>
      <c r="BX9" s="318"/>
      <c r="BY9" s="318"/>
    </row>
    <row r="10" spans="1:81" s="23" customFormat="1" ht="85.15" customHeight="1">
      <c r="A10" s="321"/>
      <c r="B10" s="313"/>
      <c r="C10" s="313"/>
      <c r="D10" s="298"/>
      <c r="E10" s="323"/>
      <c r="F10" s="298"/>
      <c r="G10" s="298"/>
      <c r="H10" s="298"/>
      <c r="I10" s="72" t="s">
        <v>13</v>
      </c>
      <c r="J10" s="72" t="s">
        <v>14</v>
      </c>
      <c r="K10" s="72" t="s">
        <v>15</v>
      </c>
      <c r="L10" s="72" t="s">
        <v>67</v>
      </c>
      <c r="M10" s="107" t="s">
        <v>16</v>
      </c>
      <c r="N10" s="72" t="s">
        <v>74</v>
      </c>
      <c r="O10" s="72" t="s">
        <v>17</v>
      </c>
      <c r="P10" s="72" t="s">
        <v>18</v>
      </c>
      <c r="Q10" s="72" t="s">
        <v>111</v>
      </c>
      <c r="R10" s="72" t="s">
        <v>112</v>
      </c>
      <c r="S10" s="72" t="s">
        <v>113</v>
      </c>
      <c r="T10" s="72" t="s">
        <v>111</v>
      </c>
      <c r="U10" s="72" t="s">
        <v>112</v>
      </c>
      <c r="V10" s="72" t="s">
        <v>113</v>
      </c>
      <c r="W10" s="72" t="s">
        <v>111</v>
      </c>
      <c r="X10" s="72" t="s">
        <v>112</v>
      </c>
      <c r="Y10" s="72" t="s">
        <v>113</v>
      </c>
      <c r="Z10" s="72" t="s">
        <v>111</v>
      </c>
      <c r="AA10" s="72" t="s">
        <v>112</v>
      </c>
      <c r="AB10" s="72" t="s">
        <v>113</v>
      </c>
      <c r="AC10" s="72" t="s">
        <v>26</v>
      </c>
      <c r="AD10" s="72" t="s">
        <v>27</v>
      </c>
      <c r="AE10" s="72" t="s">
        <v>28</v>
      </c>
      <c r="AF10" s="108" t="s">
        <v>29</v>
      </c>
      <c r="AG10" s="72" t="s">
        <v>30</v>
      </c>
      <c r="AH10" s="72" t="s">
        <v>31</v>
      </c>
      <c r="AI10" s="72" t="s">
        <v>75</v>
      </c>
      <c r="AJ10" s="108" t="s">
        <v>76</v>
      </c>
      <c r="AK10" s="72" t="s">
        <v>95</v>
      </c>
      <c r="AL10" s="72" t="s">
        <v>114</v>
      </c>
      <c r="AM10" s="313"/>
      <c r="AN10" s="313"/>
      <c r="AO10" s="109" t="s">
        <v>115</v>
      </c>
      <c r="AP10" s="72" t="s">
        <v>34</v>
      </c>
      <c r="AQ10" s="72" t="s">
        <v>97</v>
      </c>
      <c r="AR10" s="72" t="s">
        <v>96</v>
      </c>
      <c r="AS10" s="72" t="s">
        <v>116</v>
      </c>
      <c r="AT10" s="72" t="s">
        <v>117</v>
      </c>
      <c r="AU10" s="72" t="s">
        <v>118</v>
      </c>
      <c r="AV10" s="315"/>
      <c r="AW10" s="305"/>
      <c r="AX10" s="305" t="e">
        <f>ROUND((AF10)*8/100,-3)</f>
        <v>#VALUE!</v>
      </c>
      <c r="AY10" s="305" t="e">
        <f>ROUND((AF10)*1.5/100,-3)</f>
        <v>#VALUE!</v>
      </c>
      <c r="AZ10" s="305" t="e">
        <f>ROUND((AF10)*1/100,-3)</f>
        <v>#VALUE!</v>
      </c>
      <c r="BA10" s="305"/>
      <c r="BB10" s="305"/>
      <c r="BC10" s="305"/>
      <c r="BD10" s="305"/>
      <c r="BE10" s="305"/>
      <c r="BF10" s="305"/>
      <c r="BG10" s="305"/>
      <c r="BH10" s="305"/>
      <c r="BI10" s="305"/>
      <c r="BJ10" s="305"/>
      <c r="BK10" s="305"/>
      <c r="BL10" s="305">
        <v>473403</v>
      </c>
      <c r="BM10" s="305" t="e">
        <f>SUM(AW10:BL10)</f>
        <v>#VALUE!</v>
      </c>
      <c r="BN10" s="305"/>
      <c r="BO10" s="305"/>
      <c r="BP10" s="305"/>
      <c r="BQ10" s="305"/>
      <c r="BR10" s="305"/>
      <c r="BS10" s="305"/>
      <c r="BT10" s="305" t="e">
        <f t="shared" ref="BT10:BT27" si="0">(AV10-BM10+BN10+BO10+BP10+BQ10+BR10+BS10)</f>
        <v>#VALUE!</v>
      </c>
      <c r="BU10" s="305"/>
      <c r="BV10" s="305">
        <v>22</v>
      </c>
      <c r="BW10" s="305">
        <f>BV10*$BN$5</f>
        <v>0</v>
      </c>
      <c r="BX10" s="318" t="e">
        <f>BT10+BW10</f>
        <v>#VALUE!</v>
      </c>
      <c r="BY10" s="318" t="e">
        <f>BU10+BX10</f>
        <v>#VALUE!</v>
      </c>
    </row>
    <row r="11" spans="1:81" s="111" customFormat="1" ht="29.65" hidden="1" customHeight="1">
      <c r="A11" s="119" t="s">
        <v>119</v>
      </c>
      <c r="B11" s="110"/>
      <c r="C11" s="110"/>
      <c r="D11" s="110" t="s">
        <v>94</v>
      </c>
      <c r="E11" s="110"/>
      <c r="F11" s="110"/>
      <c r="G11" s="110" t="s">
        <v>121</v>
      </c>
      <c r="H11" s="110"/>
      <c r="I11" s="110">
        <v>1</v>
      </c>
      <c r="J11" s="110">
        <v>2</v>
      </c>
      <c r="K11" s="110">
        <v>3</v>
      </c>
      <c r="L11" s="110">
        <v>4</v>
      </c>
      <c r="M11" s="110">
        <v>5</v>
      </c>
      <c r="N11" s="110">
        <v>6</v>
      </c>
      <c r="O11" s="110">
        <v>7</v>
      </c>
      <c r="P11" s="110">
        <v>8</v>
      </c>
      <c r="Q11" s="110">
        <v>9</v>
      </c>
      <c r="R11" s="110">
        <v>11</v>
      </c>
      <c r="S11" s="110">
        <v>13</v>
      </c>
      <c r="T11" s="110">
        <v>16</v>
      </c>
      <c r="U11" s="110">
        <v>18</v>
      </c>
      <c r="V11" s="110">
        <v>20</v>
      </c>
      <c r="W11" s="110">
        <v>16</v>
      </c>
      <c r="X11" s="110">
        <v>18</v>
      </c>
      <c r="Y11" s="110">
        <v>20</v>
      </c>
      <c r="Z11" s="110">
        <v>16</v>
      </c>
      <c r="AA11" s="110">
        <v>18</v>
      </c>
      <c r="AB11" s="110">
        <v>20</v>
      </c>
      <c r="AC11" s="110">
        <v>23</v>
      </c>
      <c r="AD11" s="110">
        <v>24</v>
      </c>
      <c r="AE11" s="110">
        <v>25</v>
      </c>
      <c r="AF11" s="110">
        <v>26</v>
      </c>
      <c r="AG11" s="110">
        <v>27</v>
      </c>
      <c r="AH11" s="110">
        <v>28</v>
      </c>
      <c r="AI11" s="110">
        <v>29</v>
      </c>
      <c r="AJ11" s="110">
        <v>30</v>
      </c>
      <c r="AK11" s="110">
        <v>31</v>
      </c>
      <c r="AL11" s="110">
        <v>31</v>
      </c>
      <c r="AM11" s="110">
        <v>32</v>
      </c>
      <c r="AN11" s="110">
        <v>33</v>
      </c>
      <c r="AO11" s="110">
        <v>34</v>
      </c>
      <c r="AP11" s="110">
        <v>35</v>
      </c>
      <c r="AQ11" s="110">
        <v>36</v>
      </c>
      <c r="AR11" s="110">
        <v>37</v>
      </c>
      <c r="AS11" s="110">
        <v>38</v>
      </c>
      <c r="AT11" s="110"/>
      <c r="AU11" s="110">
        <v>39</v>
      </c>
      <c r="AV11" s="143">
        <v>40</v>
      </c>
      <c r="AW11" s="137">
        <f>ROUND((AV11-AX11-AY11-AZ11)*1/100,-3)</f>
        <v>0</v>
      </c>
      <c r="AX11" s="137">
        <f>ROUND((Z11+AA11)*8/100,-3)</f>
        <v>0</v>
      </c>
      <c r="AY11" s="137">
        <f>ROUND((Z11+AA11)*1.5/100,-3)</f>
        <v>0</v>
      </c>
      <c r="AZ11" s="137">
        <f>ROUND((Z11+AA11)*1/100,-3)</f>
        <v>0</v>
      </c>
      <c r="BA11" s="137"/>
      <c r="BB11" s="137"/>
      <c r="BC11" s="137"/>
      <c r="BD11" s="137"/>
      <c r="BE11" s="137"/>
      <c r="BF11" s="137"/>
      <c r="BG11" s="137"/>
      <c r="BH11" s="138"/>
      <c r="BI11" s="138"/>
      <c r="BJ11" s="137"/>
      <c r="BK11" s="137"/>
      <c r="BL11" s="137"/>
      <c r="BM11" s="137">
        <f t="shared" ref="BM11:BM27" si="1">SUM(AW11:BL11)</f>
        <v>0</v>
      </c>
      <c r="BN11" s="137"/>
      <c r="BO11" s="137"/>
      <c r="BP11" s="137"/>
      <c r="BQ11" s="137"/>
      <c r="BR11" s="137"/>
      <c r="BS11" s="137"/>
      <c r="BT11" s="137">
        <f t="shared" si="0"/>
        <v>40</v>
      </c>
      <c r="BU11" s="137"/>
      <c r="BV11" s="137">
        <v>23</v>
      </c>
      <c r="BW11" s="137">
        <f>BV11*$CC$5</f>
        <v>690000</v>
      </c>
      <c r="BX11" s="139">
        <f t="shared" ref="BX11:BY27" si="2">BT11+BW11</f>
        <v>690040</v>
      </c>
      <c r="BY11" s="139">
        <f t="shared" si="2"/>
        <v>690040</v>
      </c>
    </row>
    <row r="12" spans="1:81" s="34" customFormat="1" ht="29.65" hidden="1" customHeight="1">
      <c r="A12" s="27">
        <v>1</v>
      </c>
      <c r="B12" s="28" t="s">
        <v>122</v>
      </c>
      <c r="C12" s="28" t="s">
        <v>123</v>
      </c>
      <c r="D12" s="105" t="s">
        <v>37</v>
      </c>
      <c r="E12" s="126">
        <v>14543000</v>
      </c>
      <c r="F12" s="51"/>
      <c r="G12" s="30">
        <f>'[3]4. Xếp loại'!G9</f>
        <v>0</v>
      </c>
      <c r="H12" s="30" t="str">
        <f>'[3]4. Xếp loại'!H9</f>
        <v>A</v>
      </c>
      <c r="I12" s="30">
        <f>'[3]3, Chấm công'!AH8</f>
        <v>23</v>
      </c>
      <c r="J12" s="30">
        <f>'[3]3, Chấm công'!AI8</f>
        <v>0</v>
      </c>
      <c r="K12" s="30">
        <f>'[3]3, Chấm công'!AJ8</f>
        <v>0</v>
      </c>
      <c r="L12" s="30">
        <f>'[3]3, Chấm công'!AK8</f>
        <v>0</v>
      </c>
      <c r="M12" s="30">
        <f>'[3]3, Chấm công'!AL8</f>
        <v>0</v>
      </c>
      <c r="N12" s="30">
        <f>'[3]3, Chấm công'!AM8</f>
        <v>0</v>
      </c>
      <c r="O12" s="31">
        <f>'[3]3, Chấm công'!AN8+'[3]3, Chấm công'!AO8</f>
        <v>0</v>
      </c>
      <c r="P12" s="31">
        <f>'[3]3, Chấm công'!AP8</f>
        <v>0</v>
      </c>
      <c r="Q12" s="30">
        <f>'[3]6, Chi tiet luong B1'!B8+'[3]6, Chi tiet luong B1'!U8+'[3]6, Chi tiet luong B1'!AN8+'[3]6, Chi tiet luong B1'!BF8+'[3]6, Chi tiet luong B1'!BY8</f>
        <v>4</v>
      </c>
      <c r="R12" s="30">
        <f>'[3]7, Chi tiet luong B2'!B8+'[3]7, Chi tiet luong B2'!U8+'[3]7, Chi tiet luong B2'!AN8+'[3]7, Chi tiet luong B2'!BG8</f>
        <v>1</v>
      </c>
      <c r="S12" s="30"/>
      <c r="T12" s="30">
        <f>'[3]6, Chi tiet luong B1'!C8+'[3]6, Chi tiet luong B1'!V8+'[3]6, Chi tiet luong B1'!AO8+'[3]6, Chi tiet luong B1'!BG8+'[3]6, Chi tiet luong B1'!BZ8</f>
        <v>1</v>
      </c>
      <c r="U12" s="30">
        <f>'[3]7, Chi tiet luong B2'!C8+'[3]7, Chi tiet luong B2'!V8+'[3]7, Chi tiet luong B2'!AO8+'[3]7, Chi tiet luong B2'!BH8</f>
        <v>0</v>
      </c>
      <c r="V12" s="30"/>
      <c r="W12" s="30">
        <f>'[3]6, Chi tiet luong B1'!FB8</f>
        <v>0</v>
      </c>
      <c r="X12" s="30">
        <f>'[3]7, Chi tiet luong B2'!CB8</f>
        <v>0</v>
      </c>
      <c r="Y12" s="30">
        <f>'[3]8, Chi tiet luong C'!HY8</f>
        <v>0</v>
      </c>
      <c r="Z12" s="30"/>
      <c r="AA12" s="30"/>
      <c r="AB12" s="30"/>
      <c r="AC12" s="51">
        <v>8217000</v>
      </c>
      <c r="AD12" s="51"/>
      <c r="AE12" s="33"/>
      <c r="AF12" s="33"/>
      <c r="AG12" s="33"/>
      <c r="AH12" s="127"/>
      <c r="AI12" s="31"/>
      <c r="AJ12" s="31"/>
      <c r="AK12" s="31"/>
      <c r="AL12" s="31">
        <f>ROUND('[3]3, Chấm công'!AL8*225000,-3)</f>
        <v>0</v>
      </c>
      <c r="AM12" s="33">
        <f>ROUND(29274960*80%*0.7,-3)</f>
        <v>16394000</v>
      </c>
      <c r="AN12" s="33"/>
      <c r="AO12" s="31"/>
      <c r="AP12" s="31">
        <f>ROUND('[3]6, Chi tiet luong B1'!FX8+'[3]7, Chi tiet luong B2'!CV8+'[3]8, Chi tiet luong C'!IS8,-3)</f>
        <v>5307000</v>
      </c>
      <c r="AQ12" s="31">
        <f>ROUND('[3]6, Chi tiet luong B1'!FY8+'[3]7, Chi tiet luong B2'!CW8+'[3]8, Chi tiet luong C'!IT8,-3)</f>
        <v>0</v>
      </c>
      <c r="AR12" s="31">
        <f>'[3]6, Chi tiet luong B1'!FZ8+'[3]7, Chi tiet luong B2'!CX8+'[3]8, Chi tiet luong C'!IU8</f>
        <v>0</v>
      </c>
      <c r="AS12" s="31">
        <f>(IF(H12="A",0,IF(H12="B",-337000,IF(H12="C",-6739000))))</f>
        <v>0</v>
      </c>
      <c r="AT12" s="31"/>
      <c r="AU12" s="31"/>
      <c r="AV12" s="103">
        <f>ROUND(SUM(AE12:AU12),-3)</f>
        <v>21701000</v>
      </c>
      <c r="AW12" s="3">
        <v>149000</v>
      </c>
      <c r="AX12" s="1">
        <f>ROUND((AC12+AD12)*8/100,-3)</f>
        <v>657000</v>
      </c>
      <c r="AY12" s="1">
        <f>ROUND((AC12+AD12)*1.5/100,-3)</f>
        <v>123000</v>
      </c>
      <c r="AZ12" s="1">
        <f>ROUND((AC12+AD12)*1/100,-3)</f>
        <v>82000</v>
      </c>
      <c r="BA12" s="1"/>
      <c r="BB12" s="1"/>
      <c r="BC12" s="1"/>
      <c r="BD12" s="1"/>
      <c r="BE12" s="1"/>
      <c r="BF12" s="1"/>
      <c r="BG12" s="1"/>
      <c r="BH12" s="6"/>
      <c r="BI12" s="6"/>
      <c r="BJ12" s="1"/>
      <c r="BK12" s="1">
        <v>2000000</v>
      </c>
      <c r="BL12" s="1"/>
      <c r="BM12" s="1">
        <f t="shared" si="1"/>
        <v>3011000</v>
      </c>
      <c r="BN12" s="1"/>
      <c r="BO12" s="1"/>
      <c r="BP12" s="1"/>
      <c r="BQ12" s="1"/>
      <c r="BR12" s="1"/>
      <c r="BS12" s="1"/>
      <c r="BT12" s="1">
        <f t="shared" si="0"/>
        <v>18690000</v>
      </c>
      <c r="BU12" s="1"/>
      <c r="BV12" s="1">
        <v>23</v>
      </c>
      <c r="BW12" s="1">
        <f t="shared" ref="BW12:BW27" si="3">BV12*$CC$5</f>
        <v>690000</v>
      </c>
      <c r="BX12" s="2">
        <f t="shared" si="2"/>
        <v>19380000</v>
      </c>
      <c r="BY12" s="2">
        <f t="shared" si="2"/>
        <v>19380000</v>
      </c>
    </row>
    <row r="13" spans="1:81" s="34" customFormat="1" ht="29.65" hidden="1" customHeight="1">
      <c r="A13" s="35">
        <v>2</v>
      </c>
      <c r="B13" s="36" t="s">
        <v>124</v>
      </c>
      <c r="C13" s="36" t="s">
        <v>125</v>
      </c>
      <c r="D13" s="99" t="s">
        <v>98</v>
      </c>
      <c r="E13" s="128">
        <v>5981000</v>
      </c>
      <c r="F13" s="37"/>
      <c r="G13" s="38">
        <f>'[3]4. Xếp loại'!G10</f>
        <v>0</v>
      </c>
      <c r="H13" s="38" t="str">
        <f>'[3]4. Xếp loại'!H10</f>
        <v>A</v>
      </c>
      <c r="I13" s="38">
        <f>'[3]3, Chấm công'!AH9</f>
        <v>0</v>
      </c>
      <c r="J13" s="38">
        <f>'[3]3, Chấm công'!AI9</f>
        <v>0</v>
      </c>
      <c r="K13" s="38">
        <f>'[3]3, Chấm công'!AJ9</f>
        <v>0</v>
      </c>
      <c r="L13" s="38">
        <f>'[3]3, Chấm công'!AK9</f>
        <v>0</v>
      </c>
      <c r="M13" s="38">
        <f>'[3]3, Chấm công'!AL9</f>
        <v>0</v>
      </c>
      <c r="N13" s="38">
        <f>'[3]3, Chấm công'!AM9</f>
        <v>0</v>
      </c>
      <c r="O13" s="39">
        <f>'[3]3, Chấm công'!AN9+'[3]3, Chấm công'!AO9</f>
        <v>23</v>
      </c>
      <c r="P13" s="39">
        <f>'[3]3, Chấm công'!AP9</f>
        <v>0</v>
      </c>
      <c r="Q13" s="38"/>
      <c r="R13" s="38"/>
      <c r="S13" s="38">
        <f>'[3]8, Chi tiet luong C'!HW9</f>
        <v>0</v>
      </c>
      <c r="T13" s="38">
        <f>'[3]6, Chi tiet luong B1'!FA9</f>
        <v>0</v>
      </c>
      <c r="U13" s="38">
        <f>'[3]7, Chi tiet luong B2'!CA9</f>
        <v>0</v>
      </c>
      <c r="V13" s="38"/>
      <c r="W13" s="38">
        <f>'[3]6, Chi tiet luong B1'!FB9</f>
        <v>0</v>
      </c>
      <c r="X13" s="38">
        <f>'[3]7, Chi tiet luong B2'!CB9</f>
        <v>0</v>
      </c>
      <c r="Y13" s="38">
        <f>'[3]8, Chi tiet luong C'!HY9</f>
        <v>0</v>
      </c>
      <c r="Z13" s="38"/>
      <c r="AA13" s="38"/>
      <c r="AB13" s="38"/>
      <c r="AC13" s="53">
        <v>4980000</v>
      </c>
      <c r="AD13" s="53"/>
      <c r="AE13" s="41">
        <f>ROUND(I13*AC13/$A$6,-3)</f>
        <v>0</v>
      </c>
      <c r="AF13" s="41">
        <f>ROUND(IF(H13="A",(E13-AC13)*(I13)/$A$6,IF(H13="B",(E13-AC13)*(I13)/$A$6*0.5,IF(H13="C",0))),-3)</f>
        <v>0</v>
      </c>
      <c r="AG13" s="54">
        <f>ROUND(J13*AC13/$A$6,-3)</f>
        <v>0</v>
      </c>
      <c r="AH13" s="54">
        <f>ROUND(K13*AC13/$A$6,-3)</f>
        <v>0</v>
      </c>
      <c r="AI13" s="39"/>
      <c r="AJ13" s="39"/>
      <c r="AK13" s="39"/>
      <c r="AL13" s="39">
        <f>ROUND('[3]3, Chấm công'!AL9*225000,-3)</f>
        <v>0</v>
      </c>
      <c r="AM13" s="39"/>
      <c r="AN13" s="39"/>
      <c r="AO13" s="39"/>
      <c r="AP13" s="39">
        <f>ROUND('[3]6, Chi tiet luong B1'!FX9+'[3]7, Chi tiet luong B2'!CV9+'[3]8, Chi tiet luong C'!IS9,-3)</f>
        <v>0</v>
      </c>
      <c r="AQ13" s="39">
        <f>ROUND('[3]6, Chi tiet luong B1'!FY9+'[3]7, Chi tiet luong B2'!CW9+'[3]8, Chi tiet luong C'!IT9,-3)</f>
        <v>0</v>
      </c>
      <c r="AR13" s="39">
        <f>'[3]6, Chi tiet luong B1'!FZ9+'[3]7, Chi tiet luong B2'!CX9+'[3]8, Chi tiet luong C'!IU9</f>
        <v>0</v>
      </c>
      <c r="AS13" s="39"/>
      <c r="AT13" s="39"/>
      <c r="AU13" s="39"/>
      <c r="AV13" s="100">
        <f>ROUND(SUM(AE13:AU13),-3)</f>
        <v>0</v>
      </c>
      <c r="AW13" s="3">
        <f t="shared" ref="AW13:AW27" si="4">ROUND((AV13-AX13-AY13-AZ13)*1/100,-3)</f>
        <v>0</v>
      </c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5"/>
      <c r="BI13" s="5"/>
      <c r="BJ13" s="3"/>
      <c r="BK13" s="3"/>
      <c r="BL13" s="3"/>
      <c r="BM13" s="3">
        <f t="shared" si="1"/>
        <v>0</v>
      </c>
      <c r="BN13" s="3"/>
      <c r="BO13" s="3"/>
      <c r="BP13" s="3"/>
      <c r="BQ13" s="3"/>
      <c r="BR13" s="3"/>
      <c r="BS13" s="3"/>
      <c r="BT13" s="3">
        <f t="shared" si="0"/>
        <v>0</v>
      </c>
      <c r="BU13" s="3"/>
      <c r="BV13" s="3"/>
      <c r="BW13" s="3">
        <f t="shared" si="3"/>
        <v>0</v>
      </c>
      <c r="BX13" s="4">
        <f t="shared" si="2"/>
        <v>0</v>
      </c>
      <c r="BY13" s="4">
        <f t="shared" si="2"/>
        <v>0</v>
      </c>
    </row>
    <row r="14" spans="1:81" s="34" customFormat="1" ht="29.65" hidden="1" customHeight="1">
      <c r="A14" s="35">
        <v>3</v>
      </c>
      <c r="B14" s="151" t="s">
        <v>126</v>
      </c>
      <c r="C14" s="36" t="s">
        <v>127</v>
      </c>
      <c r="D14" s="99" t="s">
        <v>38</v>
      </c>
      <c r="E14" s="128">
        <v>6760000</v>
      </c>
      <c r="F14" s="37">
        <v>454000</v>
      </c>
      <c r="G14" s="38" t="str">
        <f>'[3]4. Xếp loại'!G11</f>
        <v>C</v>
      </c>
      <c r="H14" s="38" t="str">
        <f>'[3]4. Xếp loại'!H11</f>
        <v>A</v>
      </c>
      <c r="I14" s="38">
        <f>'[3]3, Chấm công'!AH10</f>
        <v>23</v>
      </c>
      <c r="J14" s="38">
        <f>'[3]3, Chấm công'!AI10</f>
        <v>0</v>
      </c>
      <c r="K14" s="38">
        <f>'[3]3, Chấm công'!AJ10</f>
        <v>0</v>
      </c>
      <c r="L14" s="38">
        <f>'[3]3, Chấm công'!AK10</f>
        <v>0</v>
      </c>
      <c r="M14" s="38">
        <f>'[3]3, Chấm công'!AL10</f>
        <v>2</v>
      </c>
      <c r="N14" s="38">
        <f>'[3]3, Chấm công'!AM10</f>
        <v>0</v>
      </c>
      <c r="O14" s="39">
        <f>'[3]3, Chấm công'!AN10+'[3]3, Chấm công'!AO10</f>
        <v>0</v>
      </c>
      <c r="P14" s="39">
        <f>'[3]3, Chấm công'!AP10</f>
        <v>0</v>
      </c>
      <c r="Q14" s="38"/>
      <c r="R14" s="38"/>
      <c r="S14" s="38">
        <f>'[3]8, Chi tiet luong C'!HW10</f>
        <v>0</v>
      </c>
      <c r="T14" s="38">
        <f>'[3]6, Chi tiet luong B1'!FA10</f>
        <v>0</v>
      </c>
      <c r="U14" s="38">
        <f>'[3]7, Chi tiet luong B2'!CA10</f>
        <v>3</v>
      </c>
      <c r="V14" s="38"/>
      <c r="W14" s="38">
        <f>'[3]6, Chi tiet luong B1'!FB10</f>
        <v>1</v>
      </c>
      <c r="X14" s="38">
        <f>'[3]7, Chi tiet luong B2'!CB10</f>
        <v>4</v>
      </c>
      <c r="Y14" s="38">
        <f>'[3]8, Chi tiet luong C'!HY10</f>
        <v>5</v>
      </c>
      <c r="Z14" s="38"/>
      <c r="AA14" s="38"/>
      <c r="AB14" s="38"/>
      <c r="AC14" s="53">
        <v>5785000</v>
      </c>
      <c r="AD14" s="53">
        <v>454000</v>
      </c>
      <c r="AE14" s="41"/>
      <c r="AF14" s="41"/>
      <c r="AG14" s="39"/>
      <c r="AH14" s="39"/>
      <c r="AI14" s="39"/>
      <c r="AJ14" s="39"/>
      <c r="AK14" s="39">
        <f>ROUND(5887000*'[3]3, Chấm công'!AO9/'[3]2. Bảng lương'!A6/2,-3)</f>
        <v>2944000</v>
      </c>
      <c r="AL14" s="39">
        <f>ROUND('[3]3, Chấm công'!AL10*225000,-3)</f>
        <v>450000</v>
      </c>
      <c r="AM14" s="39"/>
      <c r="AN14" s="39"/>
      <c r="AO14" s="39">
        <f>AD14</f>
        <v>454000</v>
      </c>
      <c r="AP14" s="39">
        <f>ROUND('[3]6, Chi tiet luong B1'!FX10+'[3]7, Chi tiet luong B2'!CV10+'[3]8, Chi tiet luong C'!IS10,-3)</f>
        <v>22769000</v>
      </c>
      <c r="AQ14" s="39">
        <f>ROUND('[3]6, Chi tiet luong B1'!FY10+'[3]7, Chi tiet luong B2'!CW10+'[3]8, Chi tiet luong C'!IT10,-3)</f>
        <v>7059000</v>
      </c>
      <c r="AR14" s="39">
        <f>'[3]6, Chi tiet luong B1'!FZ10+'[3]7, Chi tiet luong B2'!CX10+'[3]8, Chi tiet luong C'!IU10</f>
        <v>0</v>
      </c>
      <c r="AS14" s="39">
        <f>(IF(H14="A",0,IF(H14="B",-927000,IF(H14="C",-1854000))))</f>
        <v>0</v>
      </c>
      <c r="AT14" s="39"/>
      <c r="AU14" s="39"/>
      <c r="AV14" s="100">
        <f t="shared" ref="AV14:AV27" si="5">ROUND(SUM(AE14:AU14),-3)</f>
        <v>33676000</v>
      </c>
      <c r="AW14" s="3">
        <v>149000</v>
      </c>
      <c r="AX14" s="3">
        <f t="shared" ref="AX14:AX27" si="6">ROUND((AC14+AD14)*8/100,-3)</f>
        <v>499000</v>
      </c>
      <c r="AY14" s="3">
        <f t="shared" ref="AY14:AY27" si="7">ROUND((AC14+AD14)*1.5/100,-3)</f>
        <v>94000</v>
      </c>
      <c r="AZ14" s="3">
        <f t="shared" ref="AZ14:AZ27" si="8">ROUND((AC14+AD14)*1/100,-3)</f>
        <v>62000</v>
      </c>
      <c r="BA14" s="3"/>
      <c r="BB14" s="3"/>
      <c r="BC14" s="3"/>
      <c r="BD14" s="3"/>
      <c r="BE14" s="3"/>
      <c r="BF14" s="3"/>
      <c r="BG14" s="3"/>
      <c r="BH14" s="5"/>
      <c r="BI14" s="5"/>
      <c r="BJ14" s="3"/>
      <c r="BK14" s="3">
        <v>1364350</v>
      </c>
      <c r="BL14" s="3"/>
      <c r="BM14" s="3">
        <f t="shared" si="1"/>
        <v>2168350</v>
      </c>
      <c r="BN14" s="3">
        <v>80000</v>
      </c>
      <c r="BO14" s="3"/>
      <c r="BP14" s="3"/>
      <c r="BQ14" s="3"/>
      <c r="BR14" s="3"/>
      <c r="BS14" s="3"/>
      <c r="BT14" s="3">
        <f t="shared" si="0"/>
        <v>31587650</v>
      </c>
      <c r="BU14" s="3"/>
      <c r="BV14" s="3">
        <v>23</v>
      </c>
      <c r="BW14" s="3">
        <f t="shared" si="3"/>
        <v>690000</v>
      </c>
      <c r="BX14" s="4">
        <f t="shared" si="2"/>
        <v>32277650</v>
      </c>
      <c r="BY14" s="4">
        <f t="shared" si="2"/>
        <v>32277650</v>
      </c>
    </row>
    <row r="15" spans="1:81" s="34" customFormat="1" ht="29.65" hidden="1" customHeight="1">
      <c r="A15" s="35">
        <v>4</v>
      </c>
      <c r="B15" s="151" t="s">
        <v>128</v>
      </c>
      <c r="C15" s="36" t="s">
        <v>129</v>
      </c>
      <c r="D15" s="99" t="s">
        <v>38</v>
      </c>
      <c r="E15" s="128">
        <v>6760000</v>
      </c>
      <c r="F15" s="37">
        <v>454000</v>
      </c>
      <c r="G15" s="38" t="str">
        <f>'[3]4. Xếp loại'!G12</f>
        <v>C</v>
      </c>
      <c r="H15" s="38" t="str">
        <f>'[3]4. Xếp loại'!H12</f>
        <v>A</v>
      </c>
      <c r="I15" s="38">
        <f>'[3]3, Chấm công'!AH11</f>
        <v>23</v>
      </c>
      <c r="J15" s="38">
        <f>'[3]3, Chấm công'!AI11</f>
        <v>0</v>
      </c>
      <c r="K15" s="38">
        <f>'[3]3, Chấm công'!AJ11</f>
        <v>0</v>
      </c>
      <c r="L15" s="38">
        <f>'[3]3, Chấm công'!AK11</f>
        <v>0</v>
      </c>
      <c r="M15" s="38">
        <f>'[3]3, Chấm công'!AL11</f>
        <v>2</v>
      </c>
      <c r="N15" s="38">
        <f>'[3]3, Chấm công'!AM11</f>
        <v>0</v>
      </c>
      <c r="O15" s="39">
        <f>'[3]3, Chấm công'!AN11+'[3]3, Chấm công'!AO11</f>
        <v>0</v>
      </c>
      <c r="P15" s="39">
        <f>'[3]3, Chấm công'!AP11</f>
        <v>0</v>
      </c>
      <c r="Q15" s="38"/>
      <c r="R15" s="38"/>
      <c r="S15" s="38">
        <f>'[3]8, Chi tiet luong C'!HW11</f>
        <v>0</v>
      </c>
      <c r="T15" s="38">
        <f>'[3]6, Chi tiet luong B1'!FA11</f>
        <v>0</v>
      </c>
      <c r="U15" s="38">
        <f>'[3]7, Chi tiet luong B2'!CA11</f>
        <v>0</v>
      </c>
      <c r="V15" s="38">
        <f>'[3]8, Chi tiet luong C'!HX11</f>
        <v>0</v>
      </c>
      <c r="W15" s="38">
        <f>'[3]6, Chi tiet luong B1'!FB11</f>
        <v>12</v>
      </c>
      <c r="X15" s="38">
        <f>'[3]7, Chi tiet luong B2'!CB11</f>
        <v>7</v>
      </c>
      <c r="Y15" s="38">
        <f>'[3]8, Chi tiet luong C'!HY11</f>
        <v>3</v>
      </c>
      <c r="Z15" s="38"/>
      <c r="AA15" s="38"/>
      <c r="AB15" s="38"/>
      <c r="AC15" s="53">
        <v>5785000</v>
      </c>
      <c r="AD15" s="53">
        <v>454000</v>
      </c>
      <c r="AE15" s="41"/>
      <c r="AF15" s="41"/>
      <c r="AG15" s="39"/>
      <c r="AH15" s="39"/>
      <c r="AI15" s="39"/>
      <c r="AJ15" s="39"/>
      <c r="AK15" s="39">
        <f>ROUND(5887000*'[3]3, Chấm công'!AO9/'[3]2. Bảng lương'!A6/2,-3)</f>
        <v>2944000</v>
      </c>
      <c r="AL15" s="39">
        <f>ROUND('[3]3, Chấm công'!AL11*225000,-3)</f>
        <v>450000</v>
      </c>
      <c r="AM15" s="39"/>
      <c r="AN15" s="39"/>
      <c r="AO15" s="39">
        <f>AD15</f>
        <v>454000</v>
      </c>
      <c r="AP15" s="39">
        <f>ROUND('[3]6, Chi tiet luong B1'!FX11+'[3]7, Chi tiet luong B2'!CV11+'[3]8, Chi tiet luong C'!IS11,-3)</f>
        <v>34009000</v>
      </c>
      <c r="AQ15" s="39">
        <f>ROUND('[3]6, Chi tiet luong B1'!FY11+'[3]7, Chi tiet luong B2'!CW11+'[3]8, Chi tiet luong C'!IT11,-3)</f>
        <v>10166000</v>
      </c>
      <c r="AR15" s="39">
        <f>'[3]6, Chi tiet luong B1'!FZ11+'[3]7, Chi tiet luong B2'!CX11+'[3]8, Chi tiet luong C'!IU11</f>
        <v>0</v>
      </c>
      <c r="AS15" s="39">
        <f>(IF(H15="A",0,IF(H15="B",-927000,IF(H15="C",-1854000))))</f>
        <v>0</v>
      </c>
      <c r="AT15" s="39"/>
      <c r="AU15" s="39"/>
      <c r="AV15" s="100">
        <f t="shared" si="5"/>
        <v>48023000</v>
      </c>
      <c r="AW15" s="3">
        <v>149000</v>
      </c>
      <c r="AX15" s="3">
        <f t="shared" si="6"/>
        <v>499000</v>
      </c>
      <c r="AY15" s="3">
        <f t="shared" si="7"/>
        <v>94000</v>
      </c>
      <c r="AZ15" s="3">
        <f t="shared" si="8"/>
        <v>62000</v>
      </c>
      <c r="BA15" s="3"/>
      <c r="BB15" s="3"/>
      <c r="BC15" s="3"/>
      <c r="BD15" s="3"/>
      <c r="BE15" s="3"/>
      <c r="BF15" s="3"/>
      <c r="BG15" s="3"/>
      <c r="BH15" s="5"/>
      <c r="BI15" s="5"/>
      <c r="BJ15" s="3"/>
      <c r="BK15" s="3">
        <v>3239500</v>
      </c>
      <c r="BL15" s="3"/>
      <c r="BM15" s="3">
        <f t="shared" si="1"/>
        <v>4043500</v>
      </c>
      <c r="BN15" s="3"/>
      <c r="BO15" s="3"/>
      <c r="BP15" s="3"/>
      <c r="BQ15" s="3"/>
      <c r="BR15" s="3"/>
      <c r="BS15" s="3"/>
      <c r="BT15" s="3">
        <f t="shared" si="0"/>
        <v>43979500</v>
      </c>
      <c r="BU15" s="3"/>
      <c r="BV15" s="3">
        <v>23</v>
      </c>
      <c r="BW15" s="3">
        <f t="shared" si="3"/>
        <v>690000</v>
      </c>
      <c r="BX15" s="4">
        <f t="shared" si="2"/>
        <v>44669500</v>
      </c>
      <c r="BY15" s="4">
        <f t="shared" si="2"/>
        <v>44669500</v>
      </c>
    </row>
    <row r="16" spans="1:81" s="34" customFormat="1" ht="29.65" hidden="1" customHeight="1">
      <c r="A16" s="35">
        <v>5</v>
      </c>
      <c r="B16" s="151" t="s">
        <v>130</v>
      </c>
      <c r="C16" s="36" t="s">
        <v>131</v>
      </c>
      <c r="D16" s="99" t="s">
        <v>38</v>
      </c>
      <c r="E16" s="128">
        <v>6430000</v>
      </c>
      <c r="F16" s="37"/>
      <c r="G16" s="38" t="str">
        <f>'[3]4. Xếp loại'!G13</f>
        <v>C</v>
      </c>
      <c r="H16" s="38" t="str">
        <f>'[3]4. Xếp loại'!H13</f>
        <v>A</v>
      </c>
      <c r="I16" s="38">
        <f>'[3]3, Chấm công'!AH12</f>
        <v>23</v>
      </c>
      <c r="J16" s="38">
        <f>'[3]3, Chấm công'!AI12</f>
        <v>0</v>
      </c>
      <c r="K16" s="38">
        <f>'[3]3, Chấm công'!AJ12</f>
        <v>0</v>
      </c>
      <c r="L16" s="38">
        <f>'[3]3, Chấm công'!AK12</f>
        <v>0</v>
      </c>
      <c r="M16" s="38">
        <f>'[3]3, Chấm công'!AL12</f>
        <v>0</v>
      </c>
      <c r="N16" s="38">
        <f>'[3]3, Chấm công'!AM12</f>
        <v>0</v>
      </c>
      <c r="O16" s="39">
        <f>'[3]3, Chấm công'!AN12+'[3]3, Chấm công'!AO12</f>
        <v>0</v>
      </c>
      <c r="P16" s="39">
        <f>'[3]3, Chấm công'!AP12</f>
        <v>0</v>
      </c>
      <c r="Q16" s="38"/>
      <c r="R16" s="38"/>
      <c r="S16" s="38">
        <f>'[3]8, Chi tiet luong C'!HW12</f>
        <v>0</v>
      </c>
      <c r="T16" s="38">
        <f>'[3]6, Chi tiet luong B1'!FA12</f>
        <v>0</v>
      </c>
      <c r="U16" s="38">
        <f>'[3]7, Chi tiet luong B2'!CA12</f>
        <v>0</v>
      </c>
      <c r="V16" s="38">
        <f>'[3]8, Chi tiet luong C'!HX12</f>
        <v>0</v>
      </c>
      <c r="W16" s="38">
        <f>'[3]6, Chi tiet luong B1'!FB12</f>
        <v>2</v>
      </c>
      <c r="X16" s="38">
        <f>'[3]7, Chi tiet luong B2'!CB12</f>
        <v>8</v>
      </c>
      <c r="Y16" s="38">
        <f>'[3]8, Chi tiet luong C'!HY12</f>
        <v>9</v>
      </c>
      <c r="Z16" s="38"/>
      <c r="AA16" s="38"/>
      <c r="AB16" s="38"/>
      <c r="AC16" s="53">
        <v>5509000</v>
      </c>
      <c r="AD16" s="53"/>
      <c r="AE16" s="41"/>
      <c r="AF16" s="41"/>
      <c r="AG16" s="39"/>
      <c r="AH16" s="39"/>
      <c r="AI16" s="39"/>
      <c r="AJ16" s="39"/>
      <c r="AK16" s="39"/>
      <c r="AL16" s="39">
        <f>ROUND('[3]3, Chấm công'!AL12*225000,-3)</f>
        <v>0</v>
      </c>
      <c r="AM16" s="39"/>
      <c r="AN16" s="39"/>
      <c r="AO16" s="39"/>
      <c r="AP16" s="39">
        <f>ROUND('[3]6, Chi tiet luong B1'!FX12+'[3]7, Chi tiet luong B2'!CV12+'[3]8, Chi tiet luong C'!IS12,-3)</f>
        <v>34224000</v>
      </c>
      <c r="AQ16" s="39">
        <f>ROUND('[3]6, Chi tiet luong B1'!FY12+'[3]7, Chi tiet luong B2'!CW12+'[3]8, Chi tiet luong C'!IT12,-3)</f>
        <v>12741000</v>
      </c>
      <c r="AR16" s="39">
        <f>'[3]6, Chi tiet luong B1'!FZ12+'[3]7, Chi tiet luong B2'!CX12+'[3]8, Chi tiet luong C'!IU12</f>
        <v>0</v>
      </c>
      <c r="AS16" s="39">
        <f>(IF(H16="A",0,IF(H16="B",-927000,IF(H16="C",-1854000))))</f>
        <v>0</v>
      </c>
      <c r="AT16" s="39"/>
      <c r="AU16" s="39"/>
      <c r="AV16" s="100">
        <f t="shared" si="5"/>
        <v>46965000</v>
      </c>
      <c r="AW16" s="3">
        <v>149000</v>
      </c>
      <c r="AX16" s="3">
        <f t="shared" si="6"/>
        <v>441000</v>
      </c>
      <c r="AY16" s="3">
        <f t="shared" si="7"/>
        <v>83000</v>
      </c>
      <c r="AZ16" s="3">
        <f t="shared" si="8"/>
        <v>55000</v>
      </c>
      <c r="BA16" s="3"/>
      <c r="BB16" s="3"/>
      <c r="BC16" s="3"/>
      <c r="BD16" s="3"/>
      <c r="BE16" s="3"/>
      <c r="BF16" s="3"/>
      <c r="BG16" s="3"/>
      <c r="BH16" s="5"/>
      <c r="BI16" s="5"/>
      <c r="BJ16" s="3"/>
      <c r="BK16" s="3">
        <v>3342800</v>
      </c>
      <c r="BL16" s="3"/>
      <c r="BM16" s="3">
        <f t="shared" si="1"/>
        <v>4070800</v>
      </c>
      <c r="BN16" s="3"/>
      <c r="BO16" s="3"/>
      <c r="BP16" s="3"/>
      <c r="BQ16" s="3"/>
      <c r="BR16" s="3"/>
      <c r="BS16" s="3"/>
      <c r="BT16" s="3">
        <f t="shared" si="0"/>
        <v>42894200</v>
      </c>
      <c r="BU16" s="3"/>
      <c r="BV16" s="3">
        <v>23</v>
      </c>
      <c r="BW16" s="3">
        <f t="shared" si="3"/>
        <v>690000</v>
      </c>
      <c r="BX16" s="4">
        <f t="shared" si="2"/>
        <v>43584200</v>
      </c>
      <c r="BY16" s="4">
        <f t="shared" si="2"/>
        <v>43584200</v>
      </c>
    </row>
    <row r="17" spans="1:77" s="34" customFormat="1" ht="29.65" hidden="1" customHeight="1">
      <c r="A17" s="35">
        <v>6</v>
      </c>
      <c r="B17" s="151" t="s">
        <v>132</v>
      </c>
      <c r="C17" s="36" t="s">
        <v>133</v>
      </c>
      <c r="D17" s="99" t="s">
        <v>38</v>
      </c>
      <c r="E17" s="128">
        <v>6430000</v>
      </c>
      <c r="F17" s="37"/>
      <c r="G17" s="38" t="str">
        <f>'[3]4. Xếp loại'!G14</f>
        <v>C</v>
      </c>
      <c r="H17" s="38" t="str">
        <f>'[3]4. Xếp loại'!H14</f>
        <v>A</v>
      </c>
      <c r="I17" s="38">
        <f>'[3]3, Chấm công'!AH13</f>
        <v>23</v>
      </c>
      <c r="J17" s="38">
        <f>'[3]3, Chấm công'!AI13</f>
        <v>0</v>
      </c>
      <c r="K17" s="38">
        <f>'[3]3, Chấm công'!AJ13</f>
        <v>0</v>
      </c>
      <c r="L17" s="38">
        <f>'[3]3, Chấm công'!AK13</f>
        <v>0</v>
      </c>
      <c r="M17" s="38">
        <f>'[3]3, Chấm công'!AL13</f>
        <v>2</v>
      </c>
      <c r="N17" s="38">
        <f>'[3]3, Chấm công'!AM13</f>
        <v>0</v>
      </c>
      <c r="O17" s="39">
        <f>'[3]3, Chấm công'!AN13+'[3]3, Chấm công'!AO13</f>
        <v>0</v>
      </c>
      <c r="P17" s="39">
        <f>'[3]3, Chấm công'!AP13</f>
        <v>0</v>
      </c>
      <c r="Q17" s="38"/>
      <c r="R17" s="38"/>
      <c r="S17" s="38">
        <f>'[3]8, Chi tiet luong C'!HW13</f>
        <v>0</v>
      </c>
      <c r="T17" s="38">
        <f>'[3]6, Chi tiet luong B1'!FA13</f>
        <v>0</v>
      </c>
      <c r="U17" s="38">
        <f>'[3]7, Chi tiet luong B2'!CA13</f>
        <v>0</v>
      </c>
      <c r="V17" s="38">
        <f>'[3]8, Chi tiet luong C'!HX13</f>
        <v>0</v>
      </c>
      <c r="W17" s="38">
        <f>'[3]6, Chi tiet luong B1'!FB13</f>
        <v>2</v>
      </c>
      <c r="X17" s="38">
        <f>'[3]7, Chi tiet luong B2'!CB13</f>
        <v>3</v>
      </c>
      <c r="Y17" s="38">
        <f>'[3]8, Chi tiet luong C'!HY13</f>
        <v>6</v>
      </c>
      <c r="Z17" s="38"/>
      <c r="AA17" s="38"/>
      <c r="AB17" s="38"/>
      <c r="AC17" s="53">
        <v>5509000</v>
      </c>
      <c r="AD17" s="53"/>
      <c r="AE17" s="41"/>
      <c r="AF17" s="41"/>
      <c r="AG17" s="39"/>
      <c r="AH17" s="39"/>
      <c r="AI17" s="39"/>
      <c r="AJ17" s="39"/>
      <c r="AK17" s="39"/>
      <c r="AL17" s="39">
        <f>ROUND('[3]3, Chấm công'!AL13*225000,-3)</f>
        <v>450000</v>
      </c>
      <c r="AM17" s="39"/>
      <c r="AN17" s="39"/>
      <c r="AO17" s="39"/>
      <c r="AP17" s="39">
        <f>ROUND('[3]6, Chi tiet luong B1'!FX13+'[3]7, Chi tiet luong B2'!CV13+'[3]8, Chi tiet luong C'!IS13,-3)</f>
        <v>19717000</v>
      </c>
      <c r="AQ17" s="39">
        <f>ROUND('[3]6, Chi tiet luong B1'!FY13+'[3]7, Chi tiet luong B2'!CW13+'[3]8, Chi tiet luong C'!IT13,-3)</f>
        <v>4817000</v>
      </c>
      <c r="AR17" s="39">
        <f>'[3]6, Chi tiet luong B1'!FZ13+'[3]7, Chi tiet luong B2'!CX13+'[3]8, Chi tiet luong C'!IU13</f>
        <v>0</v>
      </c>
      <c r="AS17" s="39">
        <f>(IF(H17="A",0,IF(H17="B",-927000,IF(H17="C",-1854000))))</f>
        <v>0</v>
      </c>
      <c r="AT17" s="39"/>
      <c r="AU17" s="39"/>
      <c r="AV17" s="100">
        <f t="shared" si="5"/>
        <v>24984000</v>
      </c>
      <c r="AW17" s="3">
        <v>149000</v>
      </c>
      <c r="AX17" s="3">
        <f t="shared" si="6"/>
        <v>441000</v>
      </c>
      <c r="AY17" s="3">
        <f t="shared" si="7"/>
        <v>83000</v>
      </c>
      <c r="AZ17" s="3">
        <f t="shared" si="8"/>
        <v>55000</v>
      </c>
      <c r="BA17" s="3"/>
      <c r="BB17" s="3"/>
      <c r="BC17" s="3"/>
      <c r="BD17" s="3"/>
      <c r="BE17" s="3"/>
      <c r="BF17" s="3"/>
      <c r="BG17" s="3"/>
      <c r="BH17" s="5"/>
      <c r="BI17" s="5"/>
      <c r="BJ17" s="3"/>
      <c r="BK17" s="3">
        <v>560000</v>
      </c>
      <c r="BL17" s="3"/>
      <c r="BM17" s="3">
        <f t="shared" si="1"/>
        <v>1288000</v>
      </c>
      <c r="BN17" s="3"/>
      <c r="BO17" s="3"/>
      <c r="BP17" s="3"/>
      <c r="BQ17" s="3"/>
      <c r="BR17" s="3"/>
      <c r="BS17" s="3"/>
      <c r="BT17" s="3">
        <f t="shared" si="0"/>
        <v>23696000</v>
      </c>
      <c r="BU17" s="3"/>
      <c r="BV17" s="3">
        <v>23</v>
      </c>
      <c r="BW17" s="3">
        <f t="shared" si="3"/>
        <v>690000</v>
      </c>
      <c r="BX17" s="4">
        <f t="shared" si="2"/>
        <v>24386000</v>
      </c>
      <c r="BY17" s="4">
        <f t="shared" si="2"/>
        <v>24386000</v>
      </c>
    </row>
    <row r="18" spans="1:77" s="34" customFormat="1" ht="29.65" hidden="1" customHeight="1">
      <c r="A18" s="35">
        <v>7</v>
      </c>
      <c r="B18" s="151" t="s">
        <v>134</v>
      </c>
      <c r="C18" s="36" t="s">
        <v>135</v>
      </c>
      <c r="D18" s="99" t="s">
        <v>38</v>
      </c>
      <c r="E18" s="128">
        <v>6430000</v>
      </c>
      <c r="F18" s="37"/>
      <c r="G18" s="38" t="str">
        <f>'[3]4. Xếp loại'!G15</f>
        <v>A</v>
      </c>
      <c r="H18" s="38" t="str">
        <f>'[3]4. Xếp loại'!H15</f>
        <v>B</v>
      </c>
      <c r="I18" s="38">
        <f>'[3]3, Chấm công'!AH14</f>
        <v>23</v>
      </c>
      <c r="J18" s="38">
        <f>'[3]3, Chấm công'!AI14</f>
        <v>0</v>
      </c>
      <c r="K18" s="38">
        <f>'[3]3, Chấm công'!AJ14</f>
        <v>0</v>
      </c>
      <c r="L18" s="38">
        <f>'[3]3, Chấm công'!AK14</f>
        <v>0</v>
      </c>
      <c r="M18" s="38">
        <f>'[3]3, Chấm công'!AL14</f>
        <v>0</v>
      </c>
      <c r="N18" s="38">
        <f>'[3]3, Chấm công'!AM14</f>
        <v>0</v>
      </c>
      <c r="O18" s="39">
        <f>'[3]3, Chấm công'!AN14+'[3]3, Chấm công'!AO14</f>
        <v>0</v>
      </c>
      <c r="P18" s="39">
        <f>'[3]3, Chấm công'!AP14</f>
        <v>0</v>
      </c>
      <c r="Q18" s="38"/>
      <c r="R18" s="38"/>
      <c r="S18" s="38">
        <f>'[3]8, Chi tiet luong C'!HW14</f>
        <v>0</v>
      </c>
      <c r="T18" s="38">
        <f>'[3]6, Chi tiet luong B1'!FA14</f>
        <v>0</v>
      </c>
      <c r="U18" s="38">
        <f>'[3]7, Chi tiet luong B2'!CA14</f>
        <v>0</v>
      </c>
      <c r="V18" s="38"/>
      <c r="W18" s="38">
        <f>'[3]6, Chi tiet luong B1'!FB14</f>
        <v>1</v>
      </c>
      <c r="X18" s="38">
        <f>'[3]7, Chi tiet luong B2'!CB14</f>
        <v>2</v>
      </c>
      <c r="Y18" s="38">
        <f>'[3]8, Chi tiet luong C'!HY14</f>
        <v>2</v>
      </c>
      <c r="Z18" s="38"/>
      <c r="AA18" s="38"/>
      <c r="AB18" s="38"/>
      <c r="AC18" s="53">
        <v>5509000</v>
      </c>
      <c r="AD18" s="53"/>
      <c r="AE18" s="41"/>
      <c r="AF18" s="41"/>
      <c r="AG18" s="39"/>
      <c r="AH18" s="39"/>
      <c r="AI18" s="39"/>
      <c r="AJ18" s="39"/>
      <c r="AK18" s="39"/>
      <c r="AL18" s="39">
        <f>ROUND('[3]3, Chấm công'!AL14*225000,-3)</f>
        <v>0</v>
      </c>
      <c r="AM18" s="39"/>
      <c r="AN18" s="39"/>
      <c r="AO18" s="39"/>
      <c r="AP18" s="39">
        <f>ROUND('[3]6, Chi tiet luong B1'!FX14+'[3]7, Chi tiet luong B2'!CV14+'[3]8, Chi tiet luong C'!IS14,-3)</f>
        <v>8730000</v>
      </c>
      <c r="AQ18" s="39">
        <f>ROUND('[3]6, Chi tiet luong B1'!FY14+'[3]7, Chi tiet luong B2'!CW14+'[3]8, Chi tiet luong C'!IT14,-3)</f>
        <v>5865000</v>
      </c>
      <c r="AR18" s="39">
        <f>'[3]6, Chi tiet luong B1'!FZ14+'[3]7, Chi tiet luong B2'!CX14+'[3]8, Chi tiet luong C'!IU14</f>
        <v>0</v>
      </c>
      <c r="AS18" s="39">
        <f>(IF(H18="A",0,IF(H18="B",-927000,IF(H18="C",-1854000))))</f>
        <v>-927000</v>
      </c>
      <c r="AT18" s="39"/>
      <c r="AU18" s="39"/>
      <c r="AV18" s="100">
        <f t="shared" si="5"/>
        <v>13668000</v>
      </c>
      <c r="AW18" s="3">
        <f t="shared" si="4"/>
        <v>131000</v>
      </c>
      <c r="AX18" s="3">
        <f t="shared" si="6"/>
        <v>441000</v>
      </c>
      <c r="AY18" s="3">
        <f t="shared" si="7"/>
        <v>83000</v>
      </c>
      <c r="AZ18" s="3">
        <f t="shared" si="8"/>
        <v>55000</v>
      </c>
      <c r="BA18" s="3"/>
      <c r="BB18" s="3"/>
      <c r="BC18" s="3"/>
      <c r="BD18" s="3"/>
      <c r="BE18" s="3"/>
      <c r="BF18" s="3"/>
      <c r="BG18" s="3"/>
      <c r="BH18" s="5"/>
      <c r="BI18" s="5"/>
      <c r="BJ18" s="3"/>
      <c r="BK18" s="3"/>
      <c r="BL18" s="3"/>
      <c r="BM18" s="3">
        <f t="shared" si="1"/>
        <v>710000</v>
      </c>
      <c r="BN18" s="3"/>
      <c r="BO18" s="3"/>
      <c r="BP18" s="3"/>
      <c r="BQ18" s="3"/>
      <c r="BR18" s="3"/>
      <c r="BS18" s="3"/>
      <c r="BT18" s="3">
        <f t="shared" si="0"/>
        <v>12958000</v>
      </c>
      <c r="BU18" s="3"/>
      <c r="BV18" s="3">
        <v>23</v>
      </c>
      <c r="BW18" s="3">
        <f t="shared" si="3"/>
        <v>690000</v>
      </c>
      <c r="BX18" s="4">
        <f t="shared" si="2"/>
        <v>13648000</v>
      </c>
      <c r="BY18" s="4">
        <f t="shared" si="2"/>
        <v>13648000</v>
      </c>
    </row>
    <row r="19" spans="1:77" s="34" customFormat="1" ht="29.65" hidden="1" customHeight="1">
      <c r="A19" s="35">
        <v>8</v>
      </c>
      <c r="B19" s="151" t="s">
        <v>136</v>
      </c>
      <c r="C19" s="36" t="s">
        <v>137</v>
      </c>
      <c r="D19" s="99" t="s">
        <v>38</v>
      </c>
      <c r="E19" s="128">
        <v>6430000</v>
      </c>
      <c r="F19" s="37"/>
      <c r="G19" s="38" t="str">
        <f>'[3]4. Xếp loại'!G16</f>
        <v>A</v>
      </c>
      <c r="H19" s="38" t="str">
        <f>'[3]4. Xếp loại'!H16</f>
        <v>A</v>
      </c>
      <c r="I19" s="38">
        <f>'[3]3, Chấm công'!AH15</f>
        <v>23</v>
      </c>
      <c r="J19" s="38">
        <f>'[3]3, Chấm công'!AI15</f>
        <v>0</v>
      </c>
      <c r="K19" s="38">
        <f>'[3]3, Chấm công'!AJ15</f>
        <v>0</v>
      </c>
      <c r="L19" s="38">
        <f>'[3]3, Chấm công'!AK15</f>
        <v>0</v>
      </c>
      <c r="M19" s="38">
        <f>'[3]3, Chấm công'!AL15</f>
        <v>2</v>
      </c>
      <c r="N19" s="38">
        <f>'[3]3, Chấm công'!AM15</f>
        <v>0</v>
      </c>
      <c r="O19" s="39">
        <f>'[3]3, Chấm công'!AN15+'[3]3, Chấm công'!AO15</f>
        <v>0</v>
      </c>
      <c r="P19" s="39">
        <f>'[3]3, Chấm công'!AP15</f>
        <v>0</v>
      </c>
      <c r="Q19" s="38"/>
      <c r="R19" s="38"/>
      <c r="S19" s="38">
        <f>'[3]8, Chi tiet luong C'!HW15</f>
        <v>0</v>
      </c>
      <c r="T19" s="38">
        <f>'[3]6, Chi tiet luong B1'!FA15</f>
        <v>0</v>
      </c>
      <c r="U19" s="38">
        <f>'[3]7, Chi tiet luong B2'!CA15</f>
        <v>0</v>
      </c>
      <c r="V19" s="38"/>
      <c r="W19" s="38">
        <f>'[3]6, Chi tiet luong B1'!FB15</f>
        <v>1</v>
      </c>
      <c r="X19" s="38">
        <f>'[3]7, Chi tiet luong B2'!CB15</f>
        <v>3</v>
      </c>
      <c r="Y19" s="38">
        <f>'[3]8, Chi tiet luong C'!HY15</f>
        <v>0</v>
      </c>
      <c r="Z19" s="38"/>
      <c r="AA19" s="38"/>
      <c r="AB19" s="38"/>
      <c r="AC19" s="53">
        <v>5509000</v>
      </c>
      <c r="AD19" s="53"/>
      <c r="AE19" s="41"/>
      <c r="AF19" s="41"/>
      <c r="AG19" s="39"/>
      <c r="AH19" s="39"/>
      <c r="AI19" s="39"/>
      <c r="AJ19" s="39"/>
      <c r="AK19" s="39"/>
      <c r="AL19" s="39">
        <f>ROUND('[3]3, Chấm công'!AL15*225000,-3)</f>
        <v>450000</v>
      </c>
      <c r="AM19" s="39"/>
      <c r="AN19" s="39"/>
      <c r="AO19" s="39"/>
      <c r="AP19" s="39">
        <f>ROUND('[3]6, Chi tiet luong B1'!FX15+'[3]7, Chi tiet luong B2'!CV15+'[3]8, Chi tiet luong C'!IS15,-3)</f>
        <v>6473000</v>
      </c>
      <c r="AQ19" s="39">
        <f>ROUND('[3]6, Chi tiet luong B1'!FY15+'[3]7, Chi tiet luong B2'!CW15+'[3]8, Chi tiet luong C'!IT15,-3)</f>
        <v>8162000</v>
      </c>
      <c r="AR19" s="39">
        <f>'[3]6, Chi tiet luong B1'!FZ15+'[3]7, Chi tiet luong B2'!CX15+'[3]8, Chi tiet luong C'!IU15</f>
        <v>0</v>
      </c>
      <c r="AS19" s="41">
        <f>-ROUND((IF(H19="A",(1854000*0%),IF(H19="B",(1854000*50%),IF(H19="C",(1854000*100%))))),-3)</f>
        <v>0</v>
      </c>
      <c r="AT19" s="39"/>
      <c r="AU19" s="39"/>
      <c r="AV19" s="100">
        <f t="shared" si="5"/>
        <v>15085000</v>
      </c>
      <c r="AW19" s="3">
        <f t="shared" si="4"/>
        <v>145000</v>
      </c>
      <c r="AX19" s="3">
        <f t="shared" si="6"/>
        <v>441000</v>
      </c>
      <c r="AY19" s="3">
        <f t="shared" si="7"/>
        <v>83000</v>
      </c>
      <c r="AZ19" s="3">
        <f t="shared" si="8"/>
        <v>55000</v>
      </c>
      <c r="BA19" s="3"/>
      <c r="BB19" s="3"/>
      <c r="BC19" s="3"/>
      <c r="BD19" s="3"/>
      <c r="BE19" s="3"/>
      <c r="BF19" s="3"/>
      <c r="BG19" s="3"/>
      <c r="BH19" s="5"/>
      <c r="BI19" s="5"/>
      <c r="BJ19" s="3"/>
      <c r="BK19" s="3">
        <v>579400</v>
      </c>
      <c r="BL19" s="3"/>
      <c r="BM19" s="3">
        <f t="shared" si="1"/>
        <v>1303400</v>
      </c>
      <c r="BN19" s="3"/>
      <c r="BO19" s="3"/>
      <c r="BP19" s="3"/>
      <c r="BQ19" s="3"/>
      <c r="BR19" s="3"/>
      <c r="BS19" s="3"/>
      <c r="BT19" s="3">
        <f t="shared" si="0"/>
        <v>13781600</v>
      </c>
      <c r="BU19" s="3"/>
      <c r="BV19" s="3">
        <v>23</v>
      </c>
      <c r="BW19" s="3">
        <f t="shared" si="3"/>
        <v>690000</v>
      </c>
      <c r="BX19" s="4">
        <f t="shared" si="2"/>
        <v>14471600</v>
      </c>
      <c r="BY19" s="4">
        <f t="shared" si="2"/>
        <v>14471600</v>
      </c>
    </row>
    <row r="20" spans="1:77" s="34" customFormat="1" ht="29.65" hidden="1" customHeight="1">
      <c r="A20" s="35">
        <v>9</v>
      </c>
      <c r="B20" s="151" t="s">
        <v>138</v>
      </c>
      <c r="C20" s="36" t="s">
        <v>139</v>
      </c>
      <c r="D20" s="99" t="s">
        <v>38</v>
      </c>
      <c r="E20" s="128">
        <v>6430000</v>
      </c>
      <c r="F20" s="37"/>
      <c r="G20" s="38" t="str">
        <f>'[3]4. Xếp loại'!G17</f>
        <v>A</v>
      </c>
      <c r="H20" s="38" t="str">
        <f>'[3]4. Xếp loại'!H17</f>
        <v>A</v>
      </c>
      <c r="I20" s="38">
        <f>'[3]3, Chấm công'!AH16</f>
        <v>23</v>
      </c>
      <c r="J20" s="38">
        <f>'[3]3, Chấm công'!AI16</f>
        <v>0</v>
      </c>
      <c r="K20" s="38">
        <f>'[3]3, Chấm công'!AJ16</f>
        <v>0</v>
      </c>
      <c r="L20" s="38">
        <f>'[3]3, Chấm công'!AK16</f>
        <v>0</v>
      </c>
      <c r="M20" s="38">
        <f>'[3]3, Chấm công'!AL16</f>
        <v>2</v>
      </c>
      <c r="N20" s="38">
        <f>'[3]3, Chấm công'!AM16</f>
        <v>0</v>
      </c>
      <c r="O20" s="39">
        <f>'[3]3, Chấm công'!AN16+'[3]3, Chấm công'!AO16</f>
        <v>0</v>
      </c>
      <c r="P20" s="39">
        <f>'[3]3, Chấm công'!AP16</f>
        <v>0</v>
      </c>
      <c r="Q20" s="38"/>
      <c r="R20" s="38"/>
      <c r="S20" s="38">
        <f>'[3]8, Chi tiet luong C'!HW16</f>
        <v>0</v>
      </c>
      <c r="T20" s="38">
        <f>'[3]6, Chi tiet luong B1'!FA16</f>
        <v>0</v>
      </c>
      <c r="U20" s="38">
        <f>'[3]7, Chi tiet luong B2'!CA16</f>
        <v>0</v>
      </c>
      <c r="V20" s="38"/>
      <c r="W20" s="38">
        <f>'[3]6, Chi tiet luong B1'!FB16</f>
        <v>2</v>
      </c>
      <c r="X20" s="38">
        <f>'[3]7, Chi tiet luong B2'!CB16</f>
        <v>0</v>
      </c>
      <c r="Y20" s="38">
        <f>'[3]8, Chi tiet luong C'!HY16</f>
        <v>0</v>
      </c>
      <c r="Z20" s="38"/>
      <c r="AA20" s="38"/>
      <c r="AB20" s="38"/>
      <c r="AC20" s="53">
        <v>5509000</v>
      </c>
      <c r="AD20" s="53"/>
      <c r="AE20" s="41"/>
      <c r="AF20" s="41"/>
      <c r="AG20" s="39"/>
      <c r="AH20" s="39"/>
      <c r="AI20" s="39"/>
      <c r="AJ20" s="39"/>
      <c r="AK20" s="39"/>
      <c r="AL20" s="39">
        <f>ROUND('[3]3, Chấm công'!AL16*225000,-3)</f>
        <v>450000</v>
      </c>
      <c r="AM20" s="39"/>
      <c r="AN20" s="39"/>
      <c r="AO20" s="39"/>
      <c r="AP20" s="39">
        <f>ROUND('[3]6, Chi tiet luong B1'!FX16+'[3]7, Chi tiet luong B2'!CV16+'[3]8, Chi tiet luong C'!IS16,-3)</f>
        <v>2680000</v>
      </c>
      <c r="AQ20" s="39">
        <f>ROUND('[3]6, Chi tiet luong B1'!FY16+'[3]7, Chi tiet luong B2'!CW16+'[3]8, Chi tiet luong C'!IT16,-3)</f>
        <v>776000</v>
      </c>
      <c r="AR20" s="39">
        <f>'[3]6, Chi tiet luong B1'!FZ16+'[3]7, Chi tiet luong B2'!CX16+'[3]8, Chi tiet luong C'!IU16</f>
        <v>0</v>
      </c>
      <c r="AS20" s="41">
        <f>-ROUND((IF(H20="A",(1854000*0%),IF(H20="B",(1854000*50%),IF(H20="C",(1854000*100%))))),-3)</f>
        <v>0</v>
      </c>
      <c r="AT20" s="39"/>
      <c r="AU20" s="39"/>
      <c r="AV20" s="100">
        <f t="shared" si="5"/>
        <v>3906000</v>
      </c>
      <c r="AW20" s="3">
        <f t="shared" si="4"/>
        <v>33000</v>
      </c>
      <c r="AX20" s="3">
        <f t="shared" si="6"/>
        <v>441000</v>
      </c>
      <c r="AY20" s="3">
        <f t="shared" si="7"/>
        <v>83000</v>
      </c>
      <c r="AZ20" s="3">
        <f t="shared" si="8"/>
        <v>55000</v>
      </c>
      <c r="BA20" s="3"/>
      <c r="BB20" s="3"/>
      <c r="BC20" s="3"/>
      <c r="BD20" s="3"/>
      <c r="BE20" s="3"/>
      <c r="BF20" s="3"/>
      <c r="BG20" s="3"/>
      <c r="BH20" s="5"/>
      <c r="BI20" s="5"/>
      <c r="BJ20" s="3"/>
      <c r="BK20" s="3"/>
      <c r="BL20" s="3"/>
      <c r="BM20" s="3">
        <f t="shared" si="1"/>
        <v>612000</v>
      </c>
      <c r="BN20" s="3"/>
      <c r="BO20" s="3"/>
      <c r="BP20" s="3"/>
      <c r="BQ20" s="3"/>
      <c r="BR20" s="3"/>
      <c r="BS20" s="3"/>
      <c r="BT20" s="3">
        <f t="shared" si="0"/>
        <v>3294000</v>
      </c>
      <c r="BU20" s="3"/>
      <c r="BV20" s="3">
        <v>23</v>
      </c>
      <c r="BW20" s="3">
        <f t="shared" si="3"/>
        <v>690000</v>
      </c>
      <c r="BX20" s="4">
        <f t="shared" si="2"/>
        <v>3984000</v>
      </c>
      <c r="BY20" s="4">
        <f t="shared" si="2"/>
        <v>3984000</v>
      </c>
    </row>
    <row r="21" spans="1:77" s="34" customFormat="1" ht="29.65" hidden="1" customHeight="1">
      <c r="A21" s="35">
        <v>10</v>
      </c>
      <c r="B21" s="151" t="s">
        <v>140</v>
      </c>
      <c r="C21" s="152" t="s">
        <v>133</v>
      </c>
      <c r="D21" s="99" t="s">
        <v>38</v>
      </c>
      <c r="E21" s="128">
        <v>6430000</v>
      </c>
      <c r="F21" s="129"/>
      <c r="G21" s="38" t="str">
        <f>'[3]4. Xếp loại'!G18</f>
        <v>A</v>
      </c>
      <c r="H21" s="38" t="str">
        <f>'[3]4. Xếp loại'!H18</f>
        <v>B</v>
      </c>
      <c r="I21" s="38">
        <f>'[3]3, Chấm công'!AH17</f>
        <v>23</v>
      </c>
      <c r="J21" s="38">
        <f>'[3]3, Chấm công'!AI17</f>
        <v>0</v>
      </c>
      <c r="K21" s="38">
        <f>'[3]3, Chấm công'!AJ17</f>
        <v>0</v>
      </c>
      <c r="L21" s="38">
        <f>'[3]3, Chấm công'!AK17</f>
        <v>0</v>
      </c>
      <c r="M21" s="38">
        <f>'[3]3, Chấm công'!AL17</f>
        <v>2</v>
      </c>
      <c r="N21" s="38">
        <f>'[3]3, Chấm công'!AM17</f>
        <v>0</v>
      </c>
      <c r="O21" s="39">
        <f>'[3]3, Chấm công'!AN17+'[3]3, Chấm công'!AO17</f>
        <v>0</v>
      </c>
      <c r="P21" s="39">
        <f>'[3]3, Chấm công'!AP17</f>
        <v>0</v>
      </c>
      <c r="Q21" s="38"/>
      <c r="R21" s="38"/>
      <c r="S21" s="38">
        <f>'[3]8, Chi tiet luong C'!HW17</f>
        <v>0</v>
      </c>
      <c r="T21" s="38">
        <f>'[3]6, Chi tiet luong B1'!FA17</f>
        <v>0</v>
      </c>
      <c r="U21" s="38">
        <f>'[3]7, Chi tiet luong B2'!CA17</f>
        <v>0</v>
      </c>
      <c r="V21" s="38"/>
      <c r="W21" s="38">
        <f>'[3]6, Chi tiet luong B1'!FB17</f>
        <v>0</v>
      </c>
      <c r="X21" s="38">
        <f>'[3]7, Chi tiet luong B2'!CB17</f>
        <v>1</v>
      </c>
      <c r="Y21" s="38">
        <f>'[3]8, Chi tiet luong C'!HY17</f>
        <v>1</v>
      </c>
      <c r="Z21" s="38"/>
      <c r="AA21" s="38"/>
      <c r="AB21" s="38"/>
      <c r="AC21" s="53">
        <v>5509000</v>
      </c>
      <c r="AD21" s="53"/>
      <c r="AE21" s="41"/>
      <c r="AF21" s="41"/>
      <c r="AG21" s="39"/>
      <c r="AH21" s="39"/>
      <c r="AI21" s="39"/>
      <c r="AJ21" s="39"/>
      <c r="AK21" s="39"/>
      <c r="AL21" s="39">
        <f>ROUND('[3]3, Chấm công'!AL17*225000,-3)</f>
        <v>450000</v>
      </c>
      <c r="AM21" s="39"/>
      <c r="AN21" s="39"/>
      <c r="AO21" s="39"/>
      <c r="AP21" s="39">
        <f>ROUND('[3]6, Chi tiet luong B1'!FX17+'[3]7, Chi tiet luong B2'!CV17+'[3]8, Chi tiet luong C'!IS17,-3)</f>
        <v>3695000</v>
      </c>
      <c r="AQ21" s="39">
        <f>ROUND('[3]6, Chi tiet luong B1'!FY17+'[3]7, Chi tiet luong B2'!CW17+'[3]8, Chi tiet luong C'!IT17,-3)</f>
        <v>1836000</v>
      </c>
      <c r="AR21" s="39">
        <f>'[3]6, Chi tiet luong B1'!FZ17+'[3]7, Chi tiet luong B2'!CX17+'[3]8, Chi tiet luong C'!IU17</f>
        <v>0</v>
      </c>
      <c r="AS21" s="39">
        <f t="shared" ref="AS21:AS27" si="9">(IF(H21="A",0,IF(H21="B",-927000,IF(H21="C",-1854000))))</f>
        <v>-927000</v>
      </c>
      <c r="AT21" s="39"/>
      <c r="AU21" s="39"/>
      <c r="AV21" s="100">
        <f t="shared" si="5"/>
        <v>5054000</v>
      </c>
      <c r="AW21" s="3">
        <f t="shared" si="4"/>
        <v>45000</v>
      </c>
      <c r="AX21" s="3">
        <f t="shared" si="6"/>
        <v>441000</v>
      </c>
      <c r="AY21" s="3">
        <f t="shared" si="7"/>
        <v>83000</v>
      </c>
      <c r="AZ21" s="3">
        <f t="shared" si="8"/>
        <v>55000</v>
      </c>
      <c r="BA21" s="3"/>
      <c r="BB21" s="3"/>
      <c r="BC21" s="3"/>
      <c r="BD21" s="3"/>
      <c r="BE21" s="3"/>
      <c r="BF21" s="3"/>
      <c r="BG21" s="3"/>
      <c r="BH21" s="5"/>
      <c r="BI21" s="5"/>
      <c r="BJ21" s="3"/>
      <c r="BK21" s="3"/>
      <c r="BL21" s="3"/>
      <c r="BM21" s="3">
        <f t="shared" si="1"/>
        <v>624000</v>
      </c>
      <c r="BN21" s="3"/>
      <c r="BO21" s="3"/>
      <c r="BP21" s="3"/>
      <c r="BQ21" s="3"/>
      <c r="BR21" s="3"/>
      <c r="BS21" s="3"/>
      <c r="BT21" s="3">
        <f t="shared" si="0"/>
        <v>4430000</v>
      </c>
      <c r="BU21" s="3"/>
      <c r="BV21" s="3">
        <v>23</v>
      </c>
      <c r="BW21" s="3">
        <f t="shared" si="3"/>
        <v>690000</v>
      </c>
      <c r="BX21" s="4">
        <f t="shared" si="2"/>
        <v>5120000</v>
      </c>
      <c r="BY21" s="4">
        <f t="shared" si="2"/>
        <v>5120000</v>
      </c>
    </row>
    <row r="22" spans="1:77" s="34" customFormat="1" ht="29.65" hidden="1" customHeight="1">
      <c r="A22" s="64">
        <v>11</v>
      </c>
      <c r="B22" s="160" t="s">
        <v>141</v>
      </c>
      <c r="C22" s="161" t="s">
        <v>142</v>
      </c>
      <c r="D22" s="162" t="s">
        <v>38</v>
      </c>
      <c r="E22" s="163">
        <v>6430000</v>
      </c>
      <c r="F22" s="58"/>
      <c r="G22" s="59" t="str">
        <f>'[3]4. Xếp loại'!G19</f>
        <v>C</v>
      </c>
      <c r="H22" s="59" t="str">
        <f>'[3]4. Xếp loại'!H19</f>
        <v>A</v>
      </c>
      <c r="I22" s="59">
        <f>'[3]3, Chấm công'!AH18</f>
        <v>23</v>
      </c>
      <c r="J22" s="59">
        <f>'[3]3, Chấm công'!AI18</f>
        <v>0</v>
      </c>
      <c r="K22" s="59">
        <f>'[3]3, Chấm công'!AJ18</f>
        <v>0</v>
      </c>
      <c r="L22" s="59">
        <f>'[3]3, Chấm công'!AK18</f>
        <v>0</v>
      </c>
      <c r="M22" s="59">
        <f>'[3]3, Chấm công'!AL18</f>
        <v>2</v>
      </c>
      <c r="N22" s="59">
        <f>'[3]3, Chấm công'!AM18</f>
        <v>0</v>
      </c>
      <c r="O22" s="60">
        <f>'[3]3, Chấm công'!AN18+'[3]3, Chấm công'!AO18</f>
        <v>0</v>
      </c>
      <c r="P22" s="60">
        <f>'[3]3, Chấm công'!AP18</f>
        <v>0</v>
      </c>
      <c r="Q22" s="59"/>
      <c r="R22" s="59"/>
      <c r="S22" s="59">
        <f>'[3]8, Chi tiet luong C'!HW18</f>
        <v>0</v>
      </c>
      <c r="T22" s="59">
        <f>'[3]6, Chi tiet luong B1'!FA18</f>
        <v>1</v>
      </c>
      <c r="U22" s="59">
        <f>'[3]7, Chi tiet luong B2'!CA18</f>
        <v>0</v>
      </c>
      <c r="V22" s="59"/>
      <c r="W22" s="59">
        <f>'[3]6, Chi tiet luong B1'!FB18</f>
        <v>6</v>
      </c>
      <c r="X22" s="59">
        <f>'[3]7, Chi tiet luong B2'!CB18</f>
        <v>0</v>
      </c>
      <c r="Y22" s="59">
        <f>'[3]8, Chi tiet luong C'!HY18</f>
        <v>8</v>
      </c>
      <c r="Z22" s="59"/>
      <c r="AA22" s="59"/>
      <c r="AB22" s="59"/>
      <c r="AC22" s="66">
        <v>5509000</v>
      </c>
      <c r="AD22" s="66"/>
      <c r="AE22" s="62"/>
      <c r="AF22" s="62"/>
      <c r="AG22" s="60"/>
      <c r="AH22" s="60"/>
      <c r="AI22" s="60"/>
      <c r="AJ22" s="60"/>
      <c r="AK22" s="60"/>
      <c r="AL22" s="60">
        <f>ROUND('[3]3, Chấm công'!AL18*225000,-3)</f>
        <v>450000</v>
      </c>
      <c r="AM22" s="60"/>
      <c r="AN22" s="60"/>
      <c r="AO22" s="60"/>
      <c r="AP22" s="60">
        <f>ROUND('[3]6, Chi tiet luong B1'!FX18+'[3]7, Chi tiet luong B2'!CV18+'[3]8, Chi tiet luong C'!IS18,-3)</f>
        <v>25130000</v>
      </c>
      <c r="AQ22" s="60">
        <f>ROUND('[3]6, Chi tiet luong B1'!FY18+'[3]7, Chi tiet luong B2'!CW18+'[3]8, Chi tiet luong C'!IT18,-3)</f>
        <v>9007000</v>
      </c>
      <c r="AR22" s="60">
        <f>'[3]6, Chi tiet luong B1'!FZ18+'[3]7, Chi tiet luong B2'!CX18+'[3]8, Chi tiet luong C'!IU18</f>
        <v>0</v>
      </c>
      <c r="AS22" s="60">
        <f t="shared" si="9"/>
        <v>0</v>
      </c>
      <c r="AT22" s="60"/>
      <c r="AU22" s="60"/>
      <c r="AV22" s="164">
        <f t="shared" si="5"/>
        <v>34587000</v>
      </c>
      <c r="AW22" s="165">
        <v>149000</v>
      </c>
      <c r="AX22" s="165">
        <f t="shared" si="6"/>
        <v>441000</v>
      </c>
      <c r="AY22" s="165">
        <f t="shared" si="7"/>
        <v>83000</v>
      </c>
      <c r="AZ22" s="165">
        <f t="shared" si="8"/>
        <v>55000</v>
      </c>
      <c r="BA22" s="165"/>
      <c r="BB22" s="165"/>
      <c r="BC22" s="165"/>
      <c r="BD22" s="165"/>
      <c r="BE22" s="165"/>
      <c r="BF22" s="165"/>
      <c r="BG22" s="165"/>
      <c r="BH22" s="166"/>
      <c r="BI22" s="166"/>
      <c r="BJ22" s="165"/>
      <c r="BK22" s="165">
        <v>1200000</v>
      </c>
      <c r="BL22" s="165"/>
      <c r="BM22" s="165">
        <f t="shared" si="1"/>
        <v>1928000</v>
      </c>
      <c r="BN22" s="165"/>
      <c r="BO22" s="165"/>
      <c r="BP22" s="165"/>
      <c r="BQ22" s="165"/>
      <c r="BR22" s="165"/>
      <c r="BS22" s="165"/>
      <c r="BT22" s="165">
        <f t="shared" si="0"/>
        <v>32659000</v>
      </c>
      <c r="BU22" s="165"/>
      <c r="BV22" s="165">
        <v>23</v>
      </c>
      <c r="BW22" s="165">
        <f t="shared" si="3"/>
        <v>690000</v>
      </c>
      <c r="BX22" s="167">
        <f t="shared" si="2"/>
        <v>33349000</v>
      </c>
      <c r="BY22" s="167">
        <f t="shared" si="2"/>
        <v>33349000</v>
      </c>
    </row>
    <row r="23" spans="1:77" s="34" customFormat="1" ht="50.25" customHeight="1">
      <c r="A23" s="176">
        <v>1</v>
      </c>
      <c r="B23" s="177" t="s">
        <v>143</v>
      </c>
      <c r="C23" s="178" t="s">
        <v>144</v>
      </c>
      <c r="D23" s="179" t="s">
        <v>38</v>
      </c>
      <c r="E23" s="180">
        <v>6430000</v>
      </c>
      <c r="F23" s="181"/>
      <c r="G23" s="182" t="str">
        <f>'[3]4. Xếp loại'!G20</f>
        <v>A</v>
      </c>
      <c r="H23" s="182" t="str">
        <f>'[3]4. Xếp loại'!H20</f>
        <v>A</v>
      </c>
      <c r="I23" s="182">
        <f>'[3]3, Chấm công'!AH19</f>
        <v>21</v>
      </c>
      <c r="J23" s="182">
        <f>'[3]3, Chấm công'!AI19</f>
        <v>0</v>
      </c>
      <c r="K23" s="182">
        <f>'[3]3, Chấm công'!AJ19</f>
        <v>0</v>
      </c>
      <c r="L23" s="182">
        <f>'[3]3, Chấm công'!AK19</f>
        <v>0</v>
      </c>
      <c r="M23" s="182">
        <f>'[3]3, Chấm công'!AL19</f>
        <v>2</v>
      </c>
      <c r="N23" s="182">
        <f>'[3]3, Chấm công'!AM19</f>
        <v>0</v>
      </c>
      <c r="O23" s="183">
        <f>'[3]3, Chấm công'!AN19+'[3]3, Chấm công'!AO19</f>
        <v>0</v>
      </c>
      <c r="P23" s="183">
        <f>'[3]3, Chấm công'!AP19</f>
        <v>2</v>
      </c>
      <c r="Q23" s="182"/>
      <c r="R23" s="182"/>
      <c r="S23" s="182"/>
      <c r="T23" s="182">
        <f>'[3]6, Chi tiet luong B1'!FA19</f>
        <v>0</v>
      </c>
      <c r="U23" s="182">
        <f>'[3]7, Chi tiet luong B2'!CA19</f>
        <v>0</v>
      </c>
      <c r="V23" s="182"/>
      <c r="W23" s="182">
        <f>'[3]6, Chi tiet luong B1'!FB19</f>
        <v>0</v>
      </c>
      <c r="X23" s="182">
        <f>'[3]7, Chi tiet luong B2'!CB19</f>
        <v>0</v>
      </c>
      <c r="Y23" s="182">
        <f>'[3]8, Chi tiet luong C'!HY19</f>
        <v>0</v>
      </c>
      <c r="Z23" s="182"/>
      <c r="AA23" s="182"/>
      <c r="AB23" s="182"/>
      <c r="AC23" s="184">
        <v>5509000</v>
      </c>
      <c r="AD23" s="184"/>
      <c r="AE23" s="185"/>
      <c r="AF23" s="185"/>
      <c r="AG23" s="183"/>
      <c r="AH23" s="183"/>
      <c r="AI23" s="183"/>
      <c r="AJ23" s="183"/>
      <c r="AK23" s="183"/>
      <c r="AL23" s="183">
        <f>ROUND('[3]3, Chấm công'!AL19*225000,-3)</f>
        <v>450000</v>
      </c>
      <c r="AM23" s="183"/>
      <c r="AN23" s="183"/>
      <c r="AO23" s="183"/>
      <c r="AP23" s="183">
        <f>ROUND('[3]6, Chi tiet luong B1'!FX19+'[3]7, Chi tiet luong B2'!CV19+'[3]8, Chi tiet luong C'!IS19,-3)</f>
        <v>0</v>
      </c>
      <c r="AQ23" s="183">
        <f>ROUND('[3]6, Chi tiet luong B1'!FY19+'[3]7, Chi tiet luong B2'!CW19+'[3]8, Chi tiet luong C'!IT19,-3)</f>
        <v>1871000</v>
      </c>
      <c r="AR23" s="183">
        <f>'[3]6, Chi tiet luong B1'!FZ19+'[3]7, Chi tiet luong B2'!CX19+'[3]8, Chi tiet luong C'!IU19</f>
        <v>0</v>
      </c>
      <c r="AS23" s="183">
        <f t="shared" si="9"/>
        <v>0</v>
      </c>
      <c r="AT23" s="183"/>
      <c r="AU23" s="183"/>
      <c r="AV23" s="186">
        <f t="shared" si="5"/>
        <v>2321000</v>
      </c>
      <c r="AW23" s="187">
        <f t="shared" si="4"/>
        <v>17000</v>
      </c>
      <c r="AX23" s="187">
        <f t="shared" si="6"/>
        <v>441000</v>
      </c>
      <c r="AY23" s="187">
        <f t="shared" si="7"/>
        <v>83000</v>
      </c>
      <c r="AZ23" s="187">
        <f t="shared" si="8"/>
        <v>55000</v>
      </c>
      <c r="BA23" s="187"/>
      <c r="BB23" s="187"/>
      <c r="BC23" s="187"/>
      <c r="BD23" s="187"/>
      <c r="BE23" s="187"/>
      <c r="BF23" s="187"/>
      <c r="BG23" s="187"/>
      <c r="BH23" s="188"/>
      <c r="BI23" s="188"/>
      <c r="BJ23" s="187"/>
      <c r="BK23" s="187"/>
      <c r="BL23" s="187"/>
      <c r="BM23" s="187">
        <f t="shared" si="1"/>
        <v>596000</v>
      </c>
      <c r="BN23" s="187"/>
      <c r="BO23" s="187"/>
      <c r="BP23" s="187"/>
      <c r="BQ23" s="187"/>
      <c r="BR23" s="187"/>
      <c r="BS23" s="187"/>
      <c r="BT23" s="187">
        <f t="shared" si="0"/>
        <v>1725000</v>
      </c>
      <c r="BU23" s="187"/>
      <c r="BV23" s="187">
        <v>21</v>
      </c>
      <c r="BW23" s="187">
        <f t="shared" si="3"/>
        <v>630000</v>
      </c>
      <c r="BX23" s="189">
        <f t="shared" si="2"/>
        <v>2355000</v>
      </c>
      <c r="BY23" s="189"/>
    </row>
    <row r="24" spans="1:77" s="34" customFormat="1" ht="29.65" hidden="1" customHeight="1">
      <c r="A24" s="120">
        <v>13</v>
      </c>
      <c r="B24" s="168" t="s">
        <v>145</v>
      </c>
      <c r="C24" s="169" t="s">
        <v>146</v>
      </c>
      <c r="D24" s="112" t="s">
        <v>38</v>
      </c>
      <c r="E24" s="170">
        <v>6430000</v>
      </c>
      <c r="F24" s="114"/>
      <c r="G24" s="73" t="str">
        <f>'[3]4. Xếp loại'!G21</f>
        <v>A</v>
      </c>
      <c r="H24" s="73" t="str">
        <f>'[3]4. Xếp loại'!H21</f>
        <v>A</v>
      </c>
      <c r="I24" s="73">
        <f>'[3]3, Chấm công'!AH20</f>
        <v>23</v>
      </c>
      <c r="J24" s="73">
        <f>'[3]3, Chấm công'!AI20</f>
        <v>0</v>
      </c>
      <c r="K24" s="73">
        <f>'[3]3, Chấm công'!AJ20</f>
        <v>0</v>
      </c>
      <c r="L24" s="73">
        <f>'[3]3, Chấm công'!AK20</f>
        <v>0</v>
      </c>
      <c r="M24" s="73">
        <f>'[3]3, Chấm công'!AL20</f>
        <v>0</v>
      </c>
      <c r="N24" s="73">
        <f>'[3]3, Chấm công'!AM20</f>
        <v>0</v>
      </c>
      <c r="O24" s="113">
        <f>'[3]3, Chấm công'!AN20+'[3]3, Chấm công'!AO20</f>
        <v>0</v>
      </c>
      <c r="P24" s="113">
        <f>'[3]3, Chấm công'!AP20</f>
        <v>0</v>
      </c>
      <c r="Q24" s="73"/>
      <c r="R24" s="73"/>
      <c r="S24" s="73">
        <f>'[3]8, Chi tiet luong C'!HW20</f>
        <v>0</v>
      </c>
      <c r="T24" s="73">
        <f>'[3]6, Chi tiet luong B1'!FA20</f>
        <v>0</v>
      </c>
      <c r="U24" s="73">
        <f>'[3]7, Chi tiet luong B2'!CA20</f>
        <v>0</v>
      </c>
      <c r="V24" s="73"/>
      <c r="W24" s="73">
        <f>'[3]6, Chi tiet luong B1'!FB20</f>
        <v>1</v>
      </c>
      <c r="X24" s="73">
        <f>'[3]7, Chi tiet luong B2'!CB20</f>
        <v>1</v>
      </c>
      <c r="Y24" s="73">
        <f>'[3]8, Chi tiet luong C'!HY20</f>
        <v>3</v>
      </c>
      <c r="Z24" s="73"/>
      <c r="AA24" s="73"/>
      <c r="AB24" s="73"/>
      <c r="AC24" s="171">
        <v>5509000</v>
      </c>
      <c r="AD24" s="171"/>
      <c r="AE24" s="65"/>
      <c r="AF24" s="65"/>
      <c r="AG24" s="113"/>
      <c r="AH24" s="113"/>
      <c r="AI24" s="113"/>
      <c r="AJ24" s="113"/>
      <c r="AK24" s="113"/>
      <c r="AL24" s="113">
        <f>ROUND('[3]3, Chấm công'!AL20*225000,-3)</f>
        <v>0</v>
      </c>
      <c r="AM24" s="113"/>
      <c r="AN24" s="113"/>
      <c r="AO24" s="113"/>
      <c r="AP24" s="113">
        <f>ROUND('[3]6, Chi tiet luong B1'!FX20+'[3]7, Chi tiet luong B2'!CV20+'[3]8, Chi tiet luong C'!IS20,-3)</f>
        <v>9003000</v>
      </c>
      <c r="AQ24" s="113">
        <f>ROUND('[3]6, Chi tiet luong B1'!FY20+'[3]7, Chi tiet luong B2'!CW20+'[3]8, Chi tiet luong C'!IT20,-3)</f>
        <v>6070000</v>
      </c>
      <c r="AR24" s="113">
        <f>'[3]6, Chi tiet luong B1'!FZ20+'[3]7, Chi tiet luong B2'!CX20+'[3]8, Chi tiet luong C'!IU20</f>
        <v>0</v>
      </c>
      <c r="AS24" s="113">
        <f t="shared" si="9"/>
        <v>0</v>
      </c>
      <c r="AT24" s="113"/>
      <c r="AU24" s="113"/>
      <c r="AV24" s="172">
        <f t="shared" si="5"/>
        <v>15073000</v>
      </c>
      <c r="AW24" s="173">
        <f t="shared" si="4"/>
        <v>145000</v>
      </c>
      <c r="AX24" s="173">
        <f t="shared" si="6"/>
        <v>441000</v>
      </c>
      <c r="AY24" s="173">
        <f t="shared" si="7"/>
        <v>83000</v>
      </c>
      <c r="AZ24" s="173">
        <f t="shared" si="8"/>
        <v>55000</v>
      </c>
      <c r="BA24" s="173"/>
      <c r="BB24" s="173"/>
      <c r="BC24" s="173"/>
      <c r="BD24" s="173"/>
      <c r="BE24" s="173"/>
      <c r="BF24" s="173"/>
      <c r="BG24" s="173"/>
      <c r="BH24" s="174"/>
      <c r="BI24" s="174"/>
      <c r="BJ24" s="173"/>
      <c r="BK24" s="173">
        <v>409100</v>
      </c>
      <c r="BL24" s="173"/>
      <c r="BM24" s="173">
        <f t="shared" si="1"/>
        <v>1133100</v>
      </c>
      <c r="BN24" s="173"/>
      <c r="BO24" s="173"/>
      <c r="BP24" s="173"/>
      <c r="BQ24" s="173"/>
      <c r="BR24" s="173"/>
      <c r="BS24" s="173"/>
      <c r="BT24" s="173">
        <f t="shared" si="0"/>
        <v>13939900</v>
      </c>
      <c r="BU24" s="173"/>
      <c r="BV24" s="173">
        <v>23</v>
      </c>
      <c r="BW24" s="173">
        <f t="shared" si="3"/>
        <v>690000</v>
      </c>
      <c r="BX24" s="175">
        <f t="shared" si="2"/>
        <v>14629900</v>
      </c>
      <c r="BY24" s="175"/>
    </row>
    <row r="25" spans="1:77" s="34" customFormat="1" ht="29.65" hidden="1" customHeight="1">
      <c r="A25" s="35">
        <v>14</v>
      </c>
      <c r="B25" s="116" t="s">
        <v>147</v>
      </c>
      <c r="C25" s="115" t="s">
        <v>148</v>
      </c>
      <c r="D25" s="99" t="s">
        <v>38</v>
      </c>
      <c r="E25" s="128">
        <v>6430000</v>
      </c>
      <c r="F25" s="37"/>
      <c r="G25" s="38" t="str">
        <f>'[3]4. Xếp loại'!G22</f>
        <v>C</v>
      </c>
      <c r="H25" s="38" t="str">
        <f>'[3]4. Xếp loại'!H22</f>
        <v>A</v>
      </c>
      <c r="I25" s="38">
        <f>'[3]3, Chấm công'!AH21</f>
        <v>23</v>
      </c>
      <c r="J25" s="38">
        <f>'[3]3, Chấm công'!AI21</f>
        <v>0</v>
      </c>
      <c r="K25" s="38">
        <f>'[3]3, Chấm công'!AJ21</f>
        <v>0</v>
      </c>
      <c r="L25" s="38">
        <f>'[3]3, Chấm công'!AK21</f>
        <v>0</v>
      </c>
      <c r="M25" s="38">
        <f>'[3]3, Chấm công'!AL21</f>
        <v>2</v>
      </c>
      <c r="N25" s="38">
        <f>'[3]3, Chấm công'!AM21</f>
        <v>0</v>
      </c>
      <c r="O25" s="39">
        <f>'[3]3, Chấm công'!AN21+'[3]3, Chấm công'!AO21</f>
        <v>0</v>
      </c>
      <c r="P25" s="39">
        <f>'[3]3, Chấm công'!AP21</f>
        <v>0</v>
      </c>
      <c r="Q25" s="38"/>
      <c r="R25" s="38"/>
      <c r="S25" s="38">
        <f>'[3]8, Chi tiet luong C'!HW21</f>
        <v>0</v>
      </c>
      <c r="T25" s="38">
        <f>'[3]6, Chi tiet luong B1'!FA21</f>
        <v>0</v>
      </c>
      <c r="U25" s="38">
        <f>'[3]7, Chi tiet luong B2'!CA21</f>
        <v>0</v>
      </c>
      <c r="V25" s="38"/>
      <c r="W25" s="38">
        <f>'[3]6, Chi tiet luong B1'!FB21</f>
        <v>5</v>
      </c>
      <c r="X25" s="38">
        <f>'[3]7, Chi tiet luong B2'!CB21</f>
        <v>6</v>
      </c>
      <c r="Y25" s="38">
        <f>'[3]8, Chi tiet luong C'!HY21</f>
        <v>7</v>
      </c>
      <c r="Z25" s="38"/>
      <c r="AA25" s="38"/>
      <c r="AB25" s="38"/>
      <c r="AC25" s="53">
        <v>5509000</v>
      </c>
      <c r="AD25" s="53"/>
      <c r="AE25" s="41"/>
      <c r="AF25" s="41"/>
      <c r="AG25" s="39"/>
      <c r="AH25" s="39"/>
      <c r="AI25" s="39"/>
      <c r="AJ25" s="39"/>
      <c r="AK25" s="39"/>
      <c r="AL25" s="39">
        <f>ROUND('[3]3, Chấm công'!AL21*225000,-3)</f>
        <v>450000</v>
      </c>
      <c r="AM25" s="39"/>
      <c r="AN25" s="39"/>
      <c r="AO25" s="39"/>
      <c r="AP25" s="39">
        <f>ROUND('[3]6, Chi tiet luong B1'!FX21+'[3]7, Chi tiet luong B2'!CV21+'[3]8, Chi tiet luong C'!IS21,-3)</f>
        <v>30854000</v>
      </c>
      <c r="AQ25" s="39">
        <f>ROUND('[3]6, Chi tiet luong B1'!FY21+'[3]7, Chi tiet luong B2'!CW21+'[3]8, Chi tiet luong C'!IT21,-3)</f>
        <v>5605000</v>
      </c>
      <c r="AR25" s="39">
        <f>'[3]6, Chi tiet luong B1'!FZ21+'[3]7, Chi tiet luong B2'!CX21+'[3]8, Chi tiet luong C'!IU21</f>
        <v>0</v>
      </c>
      <c r="AS25" s="39">
        <f t="shared" si="9"/>
        <v>0</v>
      </c>
      <c r="AT25" s="39"/>
      <c r="AU25" s="39"/>
      <c r="AV25" s="100">
        <f t="shared" si="5"/>
        <v>36909000</v>
      </c>
      <c r="AW25" s="3">
        <v>149000</v>
      </c>
      <c r="AX25" s="3">
        <f t="shared" si="6"/>
        <v>441000</v>
      </c>
      <c r="AY25" s="3">
        <f t="shared" si="7"/>
        <v>83000</v>
      </c>
      <c r="AZ25" s="3">
        <f t="shared" si="8"/>
        <v>55000</v>
      </c>
      <c r="BA25" s="3"/>
      <c r="BB25" s="3"/>
      <c r="BC25" s="3"/>
      <c r="BD25" s="3"/>
      <c r="BE25" s="3"/>
      <c r="BF25" s="3"/>
      <c r="BG25" s="3"/>
      <c r="BH25" s="5"/>
      <c r="BI25" s="5"/>
      <c r="BJ25" s="3"/>
      <c r="BK25" s="3">
        <v>1500000</v>
      </c>
      <c r="BL25" s="3"/>
      <c r="BM25" s="3">
        <f t="shared" si="1"/>
        <v>2228000</v>
      </c>
      <c r="BN25" s="3"/>
      <c r="BO25" s="3"/>
      <c r="BP25" s="3"/>
      <c r="BQ25" s="3"/>
      <c r="BR25" s="3"/>
      <c r="BS25" s="3"/>
      <c r="BT25" s="3">
        <f t="shared" si="0"/>
        <v>34681000</v>
      </c>
      <c r="BU25" s="3"/>
      <c r="BV25" s="3">
        <v>23</v>
      </c>
      <c r="BW25" s="3">
        <f t="shared" si="3"/>
        <v>690000</v>
      </c>
      <c r="BX25" s="4">
        <f t="shared" si="2"/>
        <v>35371000</v>
      </c>
      <c r="BY25" s="4"/>
    </row>
    <row r="26" spans="1:77" s="34" customFormat="1" ht="29.65" hidden="1" customHeight="1">
      <c r="A26" s="35">
        <v>15</v>
      </c>
      <c r="B26" s="116" t="s">
        <v>143</v>
      </c>
      <c r="C26" s="115" t="s">
        <v>149</v>
      </c>
      <c r="D26" s="99" t="s">
        <v>38</v>
      </c>
      <c r="E26" s="128">
        <v>6430000</v>
      </c>
      <c r="F26" s="37"/>
      <c r="G26" s="38" t="str">
        <f>'[3]4. Xếp loại'!G23</f>
        <v>C</v>
      </c>
      <c r="H26" s="38" t="str">
        <f>'[3]4. Xếp loại'!H23</f>
        <v>A</v>
      </c>
      <c r="I26" s="38">
        <f>'[3]3, Chấm công'!AH22</f>
        <v>23</v>
      </c>
      <c r="J26" s="38">
        <f>'[3]3, Chấm công'!AI22</f>
        <v>0</v>
      </c>
      <c r="K26" s="38">
        <f>'[3]3, Chấm công'!AJ22</f>
        <v>0</v>
      </c>
      <c r="L26" s="38">
        <f>'[3]3, Chấm công'!AK22</f>
        <v>0</v>
      </c>
      <c r="M26" s="38">
        <f>'[3]3, Chấm công'!AL22</f>
        <v>2</v>
      </c>
      <c r="N26" s="38">
        <f>'[3]3, Chấm công'!AM22</f>
        <v>0</v>
      </c>
      <c r="O26" s="39">
        <f>'[3]3, Chấm công'!AN22+'[3]3, Chấm công'!AO22</f>
        <v>0</v>
      </c>
      <c r="P26" s="39">
        <f>'[3]3, Chấm công'!AP22</f>
        <v>0</v>
      </c>
      <c r="Q26" s="38"/>
      <c r="R26" s="38"/>
      <c r="S26" s="38">
        <f>'[3]8, Chi tiet luong C'!HW22</f>
        <v>0</v>
      </c>
      <c r="T26" s="38">
        <f>'[3]6, Chi tiet luong B1'!FA22</f>
        <v>0</v>
      </c>
      <c r="U26" s="38">
        <f>'[3]7, Chi tiet luong B2'!CA22</f>
        <v>0</v>
      </c>
      <c r="V26" s="38">
        <f>'[3]8, Chi tiet luong C'!HX22</f>
        <v>0</v>
      </c>
      <c r="W26" s="38">
        <f>'[3]6, Chi tiet luong B1'!FB22</f>
        <v>6</v>
      </c>
      <c r="X26" s="38">
        <f>'[3]7, Chi tiet luong B2'!CB22</f>
        <v>0</v>
      </c>
      <c r="Y26" s="38">
        <f>'[3]8, Chi tiet luong C'!HY22</f>
        <v>4</v>
      </c>
      <c r="Z26" s="38"/>
      <c r="AA26" s="38"/>
      <c r="AB26" s="38"/>
      <c r="AC26" s="53">
        <v>5509000</v>
      </c>
      <c r="AD26" s="53"/>
      <c r="AE26" s="41"/>
      <c r="AF26" s="41"/>
      <c r="AG26" s="39"/>
      <c r="AH26" s="39"/>
      <c r="AI26" s="39"/>
      <c r="AJ26" s="39"/>
      <c r="AK26" s="39"/>
      <c r="AL26" s="39">
        <f>ROUND('[3]3, Chấm công'!AL22*225000,-3)</f>
        <v>450000</v>
      </c>
      <c r="AM26" s="39"/>
      <c r="AN26" s="39"/>
      <c r="AO26" s="39"/>
      <c r="AP26" s="39">
        <f>ROUND('[3]6, Chi tiet luong B1'!FX22+'[3]7, Chi tiet luong B2'!CV22+'[3]8, Chi tiet luong C'!IS22,-3)</f>
        <v>15976000</v>
      </c>
      <c r="AQ26" s="39">
        <f>ROUND('[3]6, Chi tiet luong B1'!FY22+'[3]7, Chi tiet luong B2'!CW22+'[3]8, Chi tiet luong C'!IT22,-3)</f>
        <v>4273000</v>
      </c>
      <c r="AR26" s="39">
        <f>'[3]6, Chi tiet luong B1'!FZ22+'[3]7, Chi tiet luong B2'!CX22+'[3]8, Chi tiet luong C'!IU22</f>
        <v>0</v>
      </c>
      <c r="AS26" s="39">
        <f t="shared" si="9"/>
        <v>0</v>
      </c>
      <c r="AT26" s="39"/>
      <c r="AU26" s="39"/>
      <c r="AV26" s="100">
        <f t="shared" si="5"/>
        <v>20699000</v>
      </c>
      <c r="AW26" s="3">
        <v>149000</v>
      </c>
      <c r="AX26" s="3">
        <f t="shared" si="6"/>
        <v>441000</v>
      </c>
      <c r="AY26" s="3">
        <f t="shared" si="7"/>
        <v>83000</v>
      </c>
      <c r="AZ26" s="3">
        <f t="shared" si="8"/>
        <v>55000</v>
      </c>
      <c r="BA26" s="3"/>
      <c r="BB26" s="3"/>
      <c r="BC26" s="3"/>
      <c r="BD26" s="3"/>
      <c r="BE26" s="3"/>
      <c r="BF26" s="3"/>
      <c r="BG26" s="3"/>
      <c r="BH26" s="5"/>
      <c r="BI26" s="5"/>
      <c r="BJ26" s="3"/>
      <c r="BK26" s="3">
        <v>603800</v>
      </c>
      <c r="BL26" s="3"/>
      <c r="BM26" s="3">
        <f t="shared" si="1"/>
        <v>1331800</v>
      </c>
      <c r="BN26" s="3"/>
      <c r="BO26" s="3"/>
      <c r="BP26" s="3"/>
      <c r="BQ26" s="3"/>
      <c r="BR26" s="3"/>
      <c r="BS26" s="3"/>
      <c r="BT26" s="3">
        <f t="shared" si="0"/>
        <v>19367200</v>
      </c>
      <c r="BU26" s="3"/>
      <c r="BV26" s="3">
        <v>23</v>
      </c>
      <c r="BW26" s="3">
        <f t="shared" si="3"/>
        <v>690000</v>
      </c>
      <c r="BX26" s="4">
        <f t="shared" si="2"/>
        <v>20057200</v>
      </c>
      <c r="BY26" s="4"/>
    </row>
    <row r="27" spans="1:77" s="34" customFormat="1" ht="29.65" hidden="1" customHeight="1">
      <c r="A27" s="142">
        <v>16</v>
      </c>
      <c r="B27" s="117" t="s">
        <v>150</v>
      </c>
      <c r="C27" s="118" t="s">
        <v>151</v>
      </c>
      <c r="D27" s="101" t="s">
        <v>38</v>
      </c>
      <c r="E27" s="130">
        <v>6310000</v>
      </c>
      <c r="F27" s="131"/>
      <c r="G27" s="132" t="str">
        <f>'[3]4. Xếp loại'!G24</f>
        <v>A</v>
      </c>
      <c r="H27" s="132" t="str">
        <f>'[3]4. Xếp loại'!H24</f>
        <v>A</v>
      </c>
      <c r="I27" s="132">
        <f>'[3]3, Chấm công'!AH23</f>
        <v>23</v>
      </c>
      <c r="J27" s="132">
        <f>'[3]3, Chấm công'!AI23</f>
        <v>0</v>
      </c>
      <c r="K27" s="132">
        <f>'[3]3, Chấm công'!AJ23</f>
        <v>0</v>
      </c>
      <c r="L27" s="132">
        <f>'[3]3, Chấm công'!AK23</f>
        <v>0</v>
      </c>
      <c r="M27" s="132">
        <f>'[3]3, Chấm công'!AL23</f>
        <v>0</v>
      </c>
      <c r="N27" s="132">
        <f>'[3]3, Chấm công'!AM23</f>
        <v>0</v>
      </c>
      <c r="O27" s="133">
        <f>'[3]3, Chấm công'!AN23+'[3]3, Chấm công'!AO23</f>
        <v>0</v>
      </c>
      <c r="P27" s="133">
        <f>'[3]3, Chấm công'!AP23</f>
        <v>0</v>
      </c>
      <c r="Q27" s="132"/>
      <c r="R27" s="132"/>
      <c r="S27" s="132">
        <f>'[3]8, Chi tiet luong C'!HW23</f>
        <v>0</v>
      </c>
      <c r="T27" s="132">
        <f>'[3]6, Chi tiet luong B1'!FA23</f>
        <v>0</v>
      </c>
      <c r="U27" s="132">
        <f>'[3]7, Chi tiet luong B2'!CA23</f>
        <v>0</v>
      </c>
      <c r="V27" s="132">
        <f>'[3]8, Chi tiet luong C'!HX23</f>
        <v>0</v>
      </c>
      <c r="W27" s="132">
        <f>'[3]6, Chi tiet luong B1'!FB23</f>
        <v>0</v>
      </c>
      <c r="X27" s="132">
        <f>'[3]7, Chi tiet luong B2'!CB23</f>
        <v>2</v>
      </c>
      <c r="Y27" s="132">
        <f>'[3]8, Chi tiet luong C'!HY23</f>
        <v>0</v>
      </c>
      <c r="Z27" s="132"/>
      <c r="AA27" s="132"/>
      <c r="AB27" s="132"/>
      <c r="AC27" s="134">
        <v>5456000</v>
      </c>
      <c r="AD27" s="134"/>
      <c r="AE27" s="135"/>
      <c r="AF27" s="135"/>
      <c r="AG27" s="133"/>
      <c r="AH27" s="133"/>
      <c r="AI27" s="133"/>
      <c r="AJ27" s="133"/>
      <c r="AK27" s="136"/>
      <c r="AL27" s="133">
        <f>ROUND('[3]3, Chấm công'!AL23*225000,-3)</f>
        <v>0</v>
      </c>
      <c r="AM27" s="136"/>
      <c r="AN27" s="136"/>
      <c r="AO27" s="136"/>
      <c r="AP27" s="133">
        <f>ROUND('[3]6, Chi tiet luong B1'!FX23+'[3]7, Chi tiet luong B2'!CV23+'[3]8, Chi tiet luong C'!IS23,-3)</f>
        <v>3422000</v>
      </c>
      <c r="AQ27" s="133">
        <f>ROUND('[3]6, Chi tiet luong B1'!FY23+'[3]7, Chi tiet luong B2'!CW23+'[3]8, Chi tiet luong C'!IT23,-3)</f>
        <v>1982000</v>
      </c>
      <c r="AR27" s="133">
        <f>'[3]6, Chi tiet luong B1'!FZ23+'[3]7, Chi tiet luong B2'!CX23+'[3]8, Chi tiet luong C'!IU23</f>
        <v>0</v>
      </c>
      <c r="AS27" s="133">
        <f t="shared" si="9"/>
        <v>0</v>
      </c>
      <c r="AT27" s="133"/>
      <c r="AU27" s="133"/>
      <c r="AV27" s="102">
        <f t="shared" si="5"/>
        <v>5404000</v>
      </c>
      <c r="AW27" s="7">
        <f t="shared" si="4"/>
        <v>48000</v>
      </c>
      <c r="AX27" s="7">
        <f t="shared" si="6"/>
        <v>436000</v>
      </c>
      <c r="AY27" s="7">
        <f t="shared" si="7"/>
        <v>82000</v>
      </c>
      <c r="AZ27" s="7">
        <f t="shared" si="8"/>
        <v>55000</v>
      </c>
      <c r="BA27" s="7"/>
      <c r="BB27" s="7"/>
      <c r="BC27" s="7"/>
      <c r="BD27" s="7"/>
      <c r="BE27" s="7"/>
      <c r="BF27" s="7"/>
      <c r="BG27" s="7"/>
      <c r="BH27" s="8"/>
      <c r="BI27" s="8"/>
      <c r="BJ27" s="7"/>
      <c r="BK27" s="7"/>
      <c r="BL27" s="7"/>
      <c r="BM27" s="7">
        <f t="shared" si="1"/>
        <v>621000</v>
      </c>
      <c r="BN27" s="7"/>
      <c r="BO27" s="7"/>
      <c r="BP27" s="7"/>
      <c r="BQ27" s="7"/>
      <c r="BR27" s="7"/>
      <c r="BS27" s="7"/>
      <c r="BT27" s="7">
        <f t="shared" si="0"/>
        <v>4783000</v>
      </c>
      <c r="BU27" s="7"/>
      <c r="BV27" s="7">
        <v>23</v>
      </c>
      <c r="BW27" s="7">
        <f t="shared" si="3"/>
        <v>690000</v>
      </c>
      <c r="BX27" s="9">
        <f t="shared" si="2"/>
        <v>5473000</v>
      </c>
      <c r="BY27" s="9"/>
    </row>
    <row r="28" spans="1:77" s="125" customFormat="1" ht="19.5" hidden="1" thickBot="1">
      <c r="A28" s="146">
        <v>16</v>
      </c>
      <c r="B28" s="311"/>
      <c r="C28" s="312"/>
      <c r="D28" s="150"/>
      <c r="E28" s="147">
        <f>SUM(E12:E27)</f>
        <v>111084000</v>
      </c>
      <c r="F28" s="147">
        <f>SUM(F12:F27)</f>
        <v>908000</v>
      </c>
      <c r="G28" s="148"/>
      <c r="H28" s="148"/>
      <c r="I28" s="149">
        <f t="shared" ref="I28:BT28" si="10">SUM(I12:I27)</f>
        <v>343</v>
      </c>
      <c r="J28" s="149">
        <f t="shared" si="10"/>
        <v>0</v>
      </c>
      <c r="K28" s="149">
        <f t="shared" si="10"/>
        <v>0</v>
      </c>
      <c r="L28" s="149">
        <f t="shared" si="10"/>
        <v>0</v>
      </c>
      <c r="M28" s="149">
        <f t="shared" si="10"/>
        <v>20</v>
      </c>
      <c r="N28" s="149">
        <f t="shared" si="10"/>
        <v>0</v>
      </c>
      <c r="O28" s="149">
        <f t="shared" si="10"/>
        <v>23</v>
      </c>
      <c r="P28" s="149">
        <f t="shared" si="10"/>
        <v>2</v>
      </c>
      <c r="Q28" s="149">
        <f t="shared" si="10"/>
        <v>4</v>
      </c>
      <c r="R28" s="149">
        <f t="shared" si="10"/>
        <v>1</v>
      </c>
      <c r="S28" s="149">
        <f t="shared" si="10"/>
        <v>0</v>
      </c>
      <c r="T28" s="149">
        <f t="shared" si="10"/>
        <v>2</v>
      </c>
      <c r="U28" s="149">
        <f t="shared" si="10"/>
        <v>3</v>
      </c>
      <c r="V28" s="149">
        <f t="shared" si="10"/>
        <v>0</v>
      </c>
      <c r="W28" s="149">
        <f t="shared" si="10"/>
        <v>39</v>
      </c>
      <c r="X28" s="149">
        <f t="shared" si="10"/>
        <v>37</v>
      </c>
      <c r="Y28" s="149">
        <f t="shared" si="10"/>
        <v>48</v>
      </c>
      <c r="Z28" s="149">
        <f t="shared" si="10"/>
        <v>0</v>
      </c>
      <c r="AA28" s="149">
        <f t="shared" si="10"/>
        <v>0</v>
      </c>
      <c r="AB28" s="149">
        <f t="shared" si="10"/>
        <v>0</v>
      </c>
      <c r="AC28" s="149">
        <f t="shared" si="10"/>
        <v>90822000</v>
      </c>
      <c r="AD28" s="149">
        <f t="shared" si="10"/>
        <v>908000</v>
      </c>
      <c r="AE28" s="149">
        <f t="shared" si="10"/>
        <v>0</v>
      </c>
      <c r="AF28" s="149">
        <f t="shared" si="10"/>
        <v>0</v>
      </c>
      <c r="AG28" s="149">
        <f t="shared" si="10"/>
        <v>0</v>
      </c>
      <c r="AH28" s="149">
        <f t="shared" si="10"/>
        <v>0</v>
      </c>
      <c r="AI28" s="149">
        <f t="shared" si="10"/>
        <v>0</v>
      </c>
      <c r="AJ28" s="149">
        <f t="shared" si="10"/>
        <v>0</v>
      </c>
      <c r="AK28" s="149">
        <f t="shared" si="10"/>
        <v>5888000</v>
      </c>
      <c r="AL28" s="149">
        <f t="shared" si="10"/>
        <v>4500000</v>
      </c>
      <c r="AM28" s="149">
        <f t="shared" si="10"/>
        <v>16394000</v>
      </c>
      <c r="AN28" s="149">
        <f t="shared" si="10"/>
        <v>0</v>
      </c>
      <c r="AO28" s="149">
        <f t="shared" si="10"/>
        <v>908000</v>
      </c>
      <c r="AP28" s="149">
        <f t="shared" si="10"/>
        <v>221989000</v>
      </c>
      <c r="AQ28" s="149">
        <f t="shared" si="10"/>
        <v>80230000</v>
      </c>
      <c r="AR28" s="149">
        <f t="shared" si="10"/>
        <v>0</v>
      </c>
      <c r="AS28" s="149">
        <f t="shared" si="10"/>
        <v>-1854000</v>
      </c>
      <c r="AT28" s="149">
        <f t="shared" si="10"/>
        <v>0</v>
      </c>
      <c r="AU28" s="149">
        <f t="shared" si="10"/>
        <v>0</v>
      </c>
      <c r="AV28" s="149">
        <f t="shared" si="10"/>
        <v>328055000</v>
      </c>
      <c r="AW28" s="140">
        <f t="shared" si="10"/>
        <v>1756000</v>
      </c>
      <c r="AX28" s="140">
        <f t="shared" si="10"/>
        <v>6942000</v>
      </c>
      <c r="AY28" s="140">
        <f t="shared" si="10"/>
        <v>1306000</v>
      </c>
      <c r="AZ28" s="140">
        <f t="shared" si="10"/>
        <v>866000</v>
      </c>
      <c r="BA28" s="140">
        <f t="shared" si="10"/>
        <v>0</v>
      </c>
      <c r="BB28" s="140">
        <f t="shared" si="10"/>
        <v>0</v>
      </c>
      <c r="BC28" s="140">
        <f t="shared" si="10"/>
        <v>0</v>
      </c>
      <c r="BD28" s="140">
        <f t="shared" si="10"/>
        <v>0</v>
      </c>
      <c r="BE28" s="140">
        <f t="shared" si="10"/>
        <v>0</v>
      </c>
      <c r="BF28" s="140">
        <f t="shared" si="10"/>
        <v>0</v>
      </c>
      <c r="BG28" s="140">
        <f t="shared" si="10"/>
        <v>0</v>
      </c>
      <c r="BH28" s="140">
        <f t="shared" si="10"/>
        <v>0</v>
      </c>
      <c r="BI28" s="140">
        <f t="shared" si="10"/>
        <v>0</v>
      </c>
      <c r="BJ28" s="140">
        <f t="shared" si="10"/>
        <v>0</v>
      </c>
      <c r="BK28" s="140">
        <f t="shared" si="10"/>
        <v>14798950</v>
      </c>
      <c r="BL28" s="140">
        <f t="shared" si="10"/>
        <v>0</v>
      </c>
      <c r="BM28" s="140">
        <f t="shared" si="10"/>
        <v>25668950</v>
      </c>
      <c r="BN28" s="140">
        <f t="shared" si="10"/>
        <v>80000</v>
      </c>
      <c r="BO28" s="140">
        <f t="shared" si="10"/>
        <v>0</v>
      </c>
      <c r="BP28" s="140">
        <f t="shared" si="10"/>
        <v>0</v>
      </c>
      <c r="BQ28" s="140">
        <f t="shared" si="10"/>
        <v>0</v>
      </c>
      <c r="BR28" s="140">
        <f t="shared" si="10"/>
        <v>0</v>
      </c>
      <c r="BS28" s="140">
        <f t="shared" si="10"/>
        <v>0</v>
      </c>
      <c r="BT28" s="140">
        <f t="shared" si="10"/>
        <v>302466050</v>
      </c>
      <c r="BU28" s="140">
        <f>SUM(BU12:BU27)</f>
        <v>0</v>
      </c>
      <c r="BV28" s="140">
        <f>SUM(BV12:BV27)</f>
        <v>343</v>
      </c>
      <c r="BW28" s="140">
        <f>SUM(BW12:BW27)</f>
        <v>10290000</v>
      </c>
      <c r="BX28" s="141">
        <f>SUM(BX12:BX27)</f>
        <v>312756050</v>
      </c>
      <c r="BY28" s="141"/>
    </row>
    <row r="29" spans="1:77" s="34" customFormat="1" ht="39.75" customHeight="1" thickBot="1">
      <c r="A29" s="153"/>
      <c r="B29" s="158" t="s">
        <v>156</v>
      </c>
      <c r="C29" s="159"/>
      <c r="D29" s="154"/>
      <c r="E29" s="155"/>
      <c r="F29" s="156"/>
      <c r="G29" s="157" t="str">
        <f>'[3]4. Xếp loại'!G26</f>
        <v>Hải Hà, ngày 10 tháng 04 năm 2022</v>
      </c>
      <c r="H29" s="157"/>
      <c r="I29" s="157">
        <f>I23</f>
        <v>21</v>
      </c>
      <c r="J29" s="157">
        <f t="shared" ref="J29:BU29" si="11">J23</f>
        <v>0</v>
      </c>
      <c r="K29" s="157">
        <f t="shared" si="11"/>
        <v>0</v>
      </c>
      <c r="L29" s="157">
        <f t="shared" si="11"/>
        <v>0</v>
      </c>
      <c r="M29" s="157">
        <f t="shared" si="11"/>
        <v>2</v>
      </c>
      <c r="N29" s="157">
        <f t="shared" si="11"/>
        <v>0</v>
      </c>
      <c r="O29" s="157">
        <f t="shared" si="11"/>
        <v>0</v>
      </c>
      <c r="P29" s="157">
        <f t="shared" si="11"/>
        <v>2</v>
      </c>
      <c r="Q29" s="157">
        <f t="shared" si="11"/>
        <v>0</v>
      </c>
      <c r="R29" s="157">
        <f t="shared" si="11"/>
        <v>0</v>
      </c>
      <c r="S29" s="157">
        <f t="shared" si="11"/>
        <v>0</v>
      </c>
      <c r="T29" s="157">
        <f t="shared" si="11"/>
        <v>0</v>
      </c>
      <c r="U29" s="157">
        <f t="shared" si="11"/>
        <v>0</v>
      </c>
      <c r="V29" s="157">
        <f t="shared" si="11"/>
        <v>0</v>
      </c>
      <c r="W29" s="157">
        <f t="shared" si="11"/>
        <v>0</v>
      </c>
      <c r="X29" s="157">
        <f t="shared" si="11"/>
        <v>0</v>
      </c>
      <c r="Y29" s="157">
        <f t="shared" si="11"/>
        <v>0</v>
      </c>
      <c r="Z29" s="157">
        <f t="shared" si="11"/>
        <v>0</v>
      </c>
      <c r="AA29" s="157">
        <f t="shared" si="11"/>
        <v>0</v>
      </c>
      <c r="AB29" s="157">
        <f t="shared" si="11"/>
        <v>0</v>
      </c>
      <c r="AC29" s="157">
        <f t="shared" si="11"/>
        <v>5509000</v>
      </c>
      <c r="AD29" s="157">
        <f t="shared" si="11"/>
        <v>0</v>
      </c>
      <c r="AE29" s="157">
        <f t="shared" si="11"/>
        <v>0</v>
      </c>
      <c r="AF29" s="157">
        <f t="shared" si="11"/>
        <v>0</v>
      </c>
      <c r="AG29" s="157">
        <f t="shared" si="11"/>
        <v>0</v>
      </c>
      <c r="AH29" s="157">
        <f t="shared" si="11"/>
        <v>0</v>
      </c>
      <c r="AI29" s="157">
        <f t="shared" si="11"/>
        <v>0</v>
      </c>
      <c r="AJ29" s="157">
        <f t="shared" si="11"/>
        <v>0</v>
      </c>
      <c r="AK29" s="157">
        <f t="shared" si="11"/>
        <v>0</v>
      </c>
      <c r="AL29" s="157">
        <f t="shared" si="11"/>
        <v>450000</v>
      </c>
      <c r="AM29" s="157">
        <f t="shared" si="11"/>
        <v>0</v>
      </c>
      <c r="AN29" s="157">
        <f t="shared" si="11"/>
        <v>0</v>
      </c>
      <c r="AO29" s="157">
        <f t="shared" si="11"/>
        <v>0</v>
      </c>
      <c r="AP29" s="157">
        <f t="shared" si="11"/>
        <v>0</v>
      </c>
      <c r="AQ29" s="157">
        <f t="shared" si="11"/>
        <v>1871000</v>
      </c>
      <c r="AR29" s="157">
        <f t="shared" si="11"/>
        <v>0</v>
      </c>
      <c r="AS29" s="157">
        <f t="shared" si="11"/>
        <v>0</v>
      </c>
      <c r="AT29" s="157">
        <f t="shared" si="11"/>
        <v>0</v>
      </c>
      <c r="AU29" s="157">
        <f t="shared" si="11"/>
        <v>0</v>
      </c>
      <c r="AV29" s="157">
        <f t="shared" si="11"/>
        <v>2321000</v>
      </c>
      <c r="AW29" s="157">
        <f t="shared" si="11"/>
        <v>17000</v>
      </c>
      <c r="AX29" s="157">
        <f t="shared" si="11"/>
        <v>441000</v>
      </c>
      <c r="AY29" s="157">
        <f t="shared" si="11"/>
        <v>83000</v>
      </c>
      <c r="AZ29" s="157">
        <f t="shared" si="11"/>
        <v>55000</v>
      </c>
      <c r="BA29" s="157">
        <f t="shared" si="11"/>
        <v>0</v>
      </c>
      <c r="BB29" s="157">
        <f t="shared" si="11"/>
        <v>0</v>
      </c>
      <c r="BC29" s="157">
        <f t="shared" si="11"/>
        <v>0</v>
      </c>
      <c r="BD29" s="157">
        <f t="shared" si="11"/>
        <v>0</v>
      </c>
      <c r="BE29" s="157">
        <f t="shared" si="11"/>
        <v>0</v>
      </c>
      <c r="BF29" s="157">
        <f t="shared" si="11"/>
        <v>0</v>
      </c>
      <c r="BG29" s="157">
        <f t="shared" si="11"/>
        <v>0</v>
      </c>
      <c r="BH29" s="157">
        <f t="shared" si="11"/>
        <v>0</v>
      </c>
      <c r="BI29" s="157">
        <f t="shared" si="11"/>
        <v>0</v>
      </c>
      <c r="BJ29" s="157">
        <f t="shared" si="11"/>
        <v>0</v>
      </c>
      <c r="BK29" s="157">
        <f t="shared" si="11"/>
        <v>0</v>
      </c>
      <c r="BL29" s="157">
        <f t="shared" si="11"/>
        <v>0</v>
      </c>
      <c r="BM29" s="157">
        <f t="shared" si="11"/>
        <v>596000</v>
      </c>
      <c r="BN29" s="157">
        <f t="shared" si="11"/>
        <v>0</v>
      </c>
      <c r="BO29" s="157">
        <f t="shared" si="11"/>
        <v>0</v>
      </c>
      <c r="BP29" s="157">
        <f t="shared" si="11"/>
        <v>0</v>
      </c>
      <c r="BQ29" s="157">
        <f t="shared" si="11"/>
        <v>0</v>
      </c>
      <c r="BR29" s="157">
        <f t="shared" si="11"/>
        <v>0</v>
      </c>
      <c r="BS29" s="157">
        <f t="shared" si="11"/>
        <v>0</v>
      </c>
      <c r="BT29" s="157">
        <f t="shared" si="11"/>
        <v>1725000</v>
      </c>
      <c r="BU29" s="157">
        <f t="shared" si="11"/>
        <v>0</v>
      </c>
      <c r="BV29" s="157">
        <f>BV23</f>
        <v>21</v>
      </c>
      <c r="BW29" s="157">
        <f>BW23</f>
        <v>630000</v>
      </c>
      <c r="BX29" s="157">
        <f>BX23</f>
        <v>2355000</v>
      </c>
      <c r="BY29" s="190"/>
    </row>
    <row r="30" spans="1:77" s="34" customFormat="1" ht="16.5" thickTop="1">
      <c r="A30" s="43"/>
      <c r="B30" s="43"/>
      <c r="C30" s="43"/>
      <c r="D30" s="43"/>
      <c r="E30" s="43"/>
      <c r="F30" s="43"/>
      <c r="G30" s="44"/>
      <c r="H30" s="44"/>
      <c r="I30" s="45"/>
      <c r="J30" s="45"/>
      <c r="K30" s="45"/>
      <c r="L30" s="45"/>
      <c r="M30" s="45"/>
      <c r="N30" s="45"/>
      <c r="O30" s="45"/>
      <c r="P30" s="45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17"/>
      <c r="AT30" s="17"/>
      <c r="AU30" s="144"/>
      <c r="AV30" s="145"/>
    </row>
    <row r="67" spans="1:48" s="20" customFormat="1">
      <c r="A67" s="69"/>
      <c r="B67" s="17"/>
      <c r="C67" s="17"/>
      <c r="D67" s="17"/>
      <c r="E67" s="17"/>
      <c r="F67" s="17"/>
      <c r="G67" s="22"/>
      <c r="H67" s="22"/>
      <c r="I67" s="69"/>
      <c r="J67" s="69"/>
      <c r="K67" s="69"/>
      <c r="L67" s="69"/>
      <c r="M67" s="69"/>
      <c r="N67" s="69"/>
      <c r="O67" s="69"/>
      <c r="P67" s="69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69"/>
      <c r="AD67" s="69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70"/>
    </row>
    <row r="68" spans="1:48" s="20" customFormat="1">
      <c r="A68" s="69"/>
      <c r="B68" s="17"/>
      <c r="C68" s="17"/>
      <c r="D68" s="17"/>
      <c r="E68" s="17"/>
      <c r="F68" s="17"/>
      <c r="G68" s="22"/>
      <c r="H68" s="22"/>
      <c r="I68" s="69"/>
      <c r="J68" s="69"/>
      <c r="K68" s="69"/>
      <c r="L68" s="69"/>
      <c r="M68" s="69"/>
      <c r="N68" s="69"/>
      <c r="O68" s="69"/>
      <c r="P68" s="69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69"/>
      <c r="AD68" s="69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70"/>
    </row>
    <row r="69" spans="1:48" s="20" customFormat="1">
      <c r="A69" s="69"/>
      <c r="B69" s="17"/>
      <c r="C69" s="17"/>
      <c r="D69" s="17"/>
      <c r="E69" s="17"/>
      <c r="F69" s="17"/>
      <c r="G69" s="22"/>
      <c r="H69" s="22"/>
      <c r="I69" s="69"/>
      <c r="J69" s="69"/>
      <c r="K69" s="69"/>
      <c r="L69" s="69"/>
      <c r="M69" s="69"/>
      <c r="N69" s="69"/>
      <c r="O69" s="69"/>
      <c r="P69" s="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69"/>
      <c r="AD69" s="69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70"/>
    </row>
    <row r="70" spans="1:48" s="20" customFormat="1">
      <c r="A70" s="69"/>
      <c r="B70" s="17"/>
      <c r="C70" s="17"/>
      <c r="D70" s="17"/>
      <c r="E70" s="17"/>
      <c r="F70" s="17"/>
      <c r="G70" s="22"/>
      <c r="H70" s="22"/>
      <c r="I70" s="69"/>
      <c r="J70" s="69"/>
      <c r="K70" s="69"/>
      <c r="L70" s="69"/>
      <c r="M70" s="69"/>
      <c r="N70" s="69"/>
      <c r="O70" s="69"/>
      <c r="P70" s="69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69"/>
      <c r="AD70" s="69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70"/>
    </row>
    <row r="71" spans="1:48" s="20" customFormat="1">
      <c r="A71" s="69"/>
      <c r="B71" s="17"/>
      <c r="C71" s="17"/>
      <c r="D71" s="17"/>
      <c r="E71" s="17"/>
      <c r="F71" s="17"/>
      <c r="G71" s="22"/>
      <c r="H71" s="22"/>
      <c r="I71" s="69"/>
      <c r="J71" s="69"/>
      <c r="K71" s="69"/>
      <c r="L71" s="69"/>
      <c r="M71" s="69"/>
      <c r="N71" s="69"/>
      <c r="O71" s="69"/>
      <c r="P71" s="69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69"/>
      <c r="AD71" s="69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70"/>
    </row>
    <row r="72" spans="1:48" s="20" customFormat="1">
      <c r="A72" s="69"/>
      <c r="B72" s="17"/>
      <c r="C72" s="17"/>
      <c r="D72" s="17"/>
      <c r="E72" s="17"/>
      <c r="F72" s="17"/>
      <c r="G72" s="22"/>
      <c r="H72" s="22"/>
      <c r="I72" s="69"/>
      <c r="J72" s="69"/>
      <c r="K72" s="69"/>
      <c r="L72" s="69"/>
      <c r="M72" s="69"/>
      <c r="N72" s="69"/>
      <c r="O72" s="69"/>
      <c r="P72" s="69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69"/>
      <c r="AD72" s="69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70"/>
    </row>
    <row r="73" spans="1:48" s="20" customFormat="1">
      <c r="A73" s="69"/>
      <c r="B73" s="17"/>
      <c r="C73" s="17"/>
      <c r="D73" s="17"/>
      <c r="E73" s="17"/>
      <c r="F73" s="17"/>
      <c r="G73" s="22"/>
      <c r="H73" s="22"/>
      <c r="I73" s="69"/>
      <c r="J73" s="69"/>
      <c r="K73" s="69"/>
      <c r="L73" s="69"/>
      <c r="M73" s="69"/>
      <c r="N73" s="69"/>
      <c r="O73" s="69"/>
      <c r="P73" s="69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69"/>
      <c r="AD73" s="69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70"/>
    </row>
    <row r="74" spans="1:48" s="20" customFormat="1">
      <c r="A74" s="69"/>
      <c r="B74" s="17"/>
      <c r="C74" s="17"/>
      <c r="D74" s="17"/>
      <c r="E74" s="17"/>
      <c r="F74" s="17"/>
      <c r="G74" s="22"/>
      <c r="H74" s="22"/>
      <c r="I74" s="69"/>
      <c r="J74" s="69"/>
      <c r="K74" s="69"/>
      <c r="L74" s="69"/>
      <c r="M74" s="69"/>
      <c r="N74" s="69"/>
      <c r="O74" s="69"/>
      <c r="P74" s="69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69"/>
      <c r="AD74" s="69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70"/>
    </row>
    <row r="75" spans="1:48" s="20" customFormat="1">
      <c r="A75" s="69"/>
      <c r="B75" s="17"/>
      <c r="C75" s="17"/>
      <c r="D75" s="17"/>
      <c r="E75" s="17"/>
      <c r="F75" s="17"/>
      <c r="G75" s="22"/>
      <c r="H75" s="22"/>
      <c r="I75" s="69"/>
      <c r="J75" s="69"/>
      <c r="K75" s="69"/>
      <c r="L75" s="69"/>
      <c r="M75" s="69"/>
      <c r="N75" s="69"/>
      <c r="O75" s="69"/>
      <c r="P75" s="69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69"/>
      <c r="AD75" s="69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70"/>
    </row>
  </sheetData>
  <mergeCells count="54">
    <mergeCell ref="A2:H2"/>
    <mergeCell ref="A3:H3"/>
    <mergeCell ref="A5:AV5"/>
    <mergeCell ref="A7:A10"/>
    <mergeCell ref="B7:C10"/>
    <mergeCell ref="D7:D10"/>
    <mergeCell ref="E7:E10"/>
    <mergeCell ref="F7:F10"/>
    <mergeCell ref="G7:G10"/>
    <mergeCell ref="H7:H10"/>
    <mergeCell ref="AV7:AV10"/>
    <mergeCell ref="Q8:S8"/>
    <mergeCell ref="T8:V8"/>
    <mergeCell ref="W8:Y8"/>
    <mergeCell ref="Z8:AB8"/>
    <mergeCell ref="BP7:BP10"/>
    <mergeCell ref="BQ7:BQ10"/>
    <mergeCell ref="BR7:BR10"/>
    <mergeCell ref="AZ8:AZ10"/>
    <mergeCell ref="BA8:BA10"/>
    <mergeCell ref="BB8:BB10"/>
    <mergeCell ref="BC8:BC10"/>
    <mergeCell ref="BJ8:BJ10"/>
    <mergeCell ref="BK8:BK10"/>
    <mergeCell ref="BL8:BL10"/>
    <mergeCell ref="BM8:BM10"/>
    <mergeCell ref="BY7:BY10"/>
    <mergeCell ref="BD8:BD10"/>
    <mergeCell ref="BE8:BE10"/>
    <mergeCell ref="BF8:BF10"/>
    <mergeCell ref="BG8:BG10"/>
    <mergeCell ref="BH8:BH10"/>
    <mergeCell ref="BI8:BI10"/>
    <mergeCell ref="BS7:BS10"/>
    <mergeCell ref="BT7:BT10"/>
    <mergeCell ref="BU7:BU10"/>
    <mergeCell ref="BV7:BV10"/>
    <mergeCell ref="BW7:BW10"/>
    <mergeCell ref="BX7:BX10"/>
    <mergeCell ref="AW7:BM7"/>
    <mergeCell ref="BN7:BN10"/>
    <mergeCell ref="BO7:BO10"/>
    <mergeCell ref="B28:C28"/>
    <mergeCell ref="AE8:AL9"/>
    <mergeCell ref="AM8:AN10"/>
    <mergeCell ref="AO8:AU9"/>
    <mergeCell ref="AW8:AW10"/>
    <mergeCell ref="AX8:AX10"/>
    <mergeCell ref="AY8:AY10"/>
    <mergeCell ref="I7:N9"/>
    <mergeCell ref="O7:P9"/>
    <mergeCell ref="Q7:AB7"/>
    <mergeCell ref="AC7:AD9"/>
    <mergeCell ref="AE7:AU7"/>
  </mergeCells>
  <pageMargins left="0.7" right="0.2" top="0.75" bottom="0.75" header="0.3" footer="0.3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T5-2021 (TM)</vt:lpstr>
      <vt:lpstr>T4,26</vt:lpstr>
      <vt:lpstr>T3-2022 (TM)</vt:lpstr>
      <vt:lpstr>'T4,26'!Print_Area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2026-06-26T04:33:21Z</dcterms:modified>
</cp:coreProperties>
</file>